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830" windowHeight="6450" activeTab="0"/>
  </bookViews>
  <sheets>
    <sheet name="t9.1" sheetId="1" r:id="rId1"/>
  </sheets>
  <definedNames/>
  <calcPr fullCalcOnLoad="1"/>
</workbook>
</file>

<file path=xl/sharedStrings.xml><?xml version="1.0" encoding="utf-8"?>
<sst xmlns="http://schemas.openxmlformats.org/spreadsheetml/2006/main" count="838" uniqueCount="257">
  <si>
    <t xml:space="preserve">     other electronic components</t>
  </si>
  <si>
    <t>สถานประกอบการ</t>
  </si>
  <si>
    <t xml:space="preserve">             </t>
  </si>
  <si>
    <t>establishments</t>
  </si>
  <si>
    <t xml:space="preserve">          </t>
  </si>
  <si>
    <t xml:space="preserve">               </t>
  </si>
  <si>
    <t>รวม</t>
  </si>
  <si>
    <t>รหัส</t>
  </si>
  <si>
    <t>Code</t>
  </si>
  <si>
    <t>จำนวน</t>
  </si>
  <si>
    <t>Number of</t>
  </si>
  <si>
    <t>Total</t>
  </si>
  <si>
    <t xml:space="preserve">                                                                      </t>
  </si>
  <si>
    <t xml:space="preserve">           </t>
  </si>
  <si>
    <t xml:space="preserve">            </t>
  </si>
  <si>
    <t xml:space="preserve">                                                     </t>
  </si>
  <si>
    <t>ค่าซื้อวัตถุดิบ</t>
  </si>
  <si>
    <t>ค่าจ้างเหมาจ่าย</t>
  </si>
  <si>
    <t>ค่าซื้อสินค้า</t>
  </si>
  <si>
    <t>ค่าภาษีอื่นๆ</t>
  </si>
  <si>
    <t>ค่าใช้จ่ายอื่นๆ</t>
  </si>
  <si>
    <t>ที่ใช้ในการผลิต</t>
  </si>
  <si>
    <t>ที่ซื้อมาจำหน่าย</t>
  </si>
  <si>
    <t>ค่าเชื้อเพลิง</t>
  </si>
  <si>
    <t>Cost of fuels</t>
  </si>
  <si>
    <t>ในสภาพเดิม</t>
  </si>
  <si>
    <t>contract and</t>
  </si>
  <si>
    <t>ประกอบการอื่น</t>
  </si>
  <si>
    <t>ค่าไฟฟ้า</t>
  </si>
  <si>
    <t>Cost of</t>
  </si>
  <si>
    <t>process</t>
  </si>
  <si>
    <t>ผลิตสินค้าให้</t>
  </si>
  <si>
    <t>work</t>
  </si>
  <si>
    <t>commission</t>
  </si>
  <si>
    <t>ค่าใช้จ่ายในการ</t>
  </si>
  <si>
    <t>บำรุงรักษา</t>
  </si>
  <si>
    <t>และซ่อมแซมฯ</t>
  </si>
  <si>
    <t>Purchase of</t>
  </si>
  <si>
    <t>goods for</t>
  </si>
  <si>
    <t>resale</t>
  </si>
  <si>
    <t>components</t>
  </si>
  <si>
    <t>ให้สถาน</t>
  </si>
  <si>
    <t>repair and</t>
  </si>
  <si>
    <t>maintenance</t>
  </si>
  <si>
    <t>work done</t>
  </si>
  <si>
    <t>by others</t>
  </si>
  <si>
    <t>ค่าภาษี</t>
  </si>
  <si>
    <t>Net</t>
  </si>
  <si>
    <t>ในการดำเนิน</t>
  </si>
  <si>
    <t>กิจการ</t>
  </si>
  <si>
    <t>expenses</t>
  </si>
  <si>
    <t>และวัสดุประกอบฯ</t>
  </si>
  <si>
    <t>materials and</t>
  </si>
  <si>
    <t>electricity used</t>
  </si>
  <si>
    <t>in production</t>
  </si>
  <si>
    <t>มูลค่าเพิ่มสุทธิ</t>
  </si>
  <si>
    <t>value added tax</t>
  </si>
  <si>
    <t>Other taxes</t>
  </si>
  <si>
    <t>Other operating</t>
  </si>
  <si>
    <t>*</t>
  </si>
  <si>
    <t xml:space="preserve">การผลิตมะกะโรนี เส้นบะหมี่ เส้นก๋วยเตี๋ยว เส้นหมี่ </t>
  </si>
  <si>
    <t xml:space="preserve">     วุ้นเส้น และผลิตภัณฑ์อาหารประเภทแป้งที่คล้ายกัน</t>
  </si>
  <si>
    <t>การผลิตผลิตภัณฑ์อาหารอื่น ๆ ซึ่งมิได้จัดประเภท</t>
  </si>
  <si>
    <t xml:space="preserve">     ไว้ในที่อื่น       </t>
  </si>
  <si>
    <t>การผลิตเครื่องดื่มที่ไม่มีแอลกอฮอล์ รวมทั้งการผลิต</t>
  </si>
  <si>
    <t xml:space="preserve">     น้ำแร่บรรจุขวด                                               </t>
  </si>
  <si>
    <t xml:space="preserve">การผลิตสิ่งทอสำเร็จรูป ยกเว้นเครื่องแต่งกาย      </t>
  </si>
  <si>
    <t>การผลิตเครื่องแต่งกาย ยกเว้นเครื่องแต่งกายที่ทำจาก</t>
  </si>
  <si>
    <t xml:space="preserve">     ขนสัตว์</t>
  </si>
  <si>
    <t>การผลิตเคมีภัณฑ์ขั้นมูลฐาน ยกเว้นปุ๋ยและ</t>
  </si>
  <si>
    <t>การผลิตสารฆ่าศัตรูพืชและผลิตภัณฑ์เคมีทางการเกษตร</t>
  </si>
  <si>
    <t>การผลิตยางนอกและยางใน การหล่อดอกยางและ</t>
  </si>
  <si>
    <t>การผลิตเซรามิกชนิดไม่ทนไฟ ซึ่งไม่ได้ใช้ในงาน</t>
  </si>
  <si>
    <t>การผลิตผลิตภัณฑ์จากดินชนิดไม่ทนไฟ ซึ่งใช้กับ</t>
  </si>
  <si>
    <t xml:space="preserve">     งานก่อสร้าง</t>
  </si>
  <si>
    <t>การผลิตถังน้ำ ที่เก็บน้ำ และภาชนะบรรจุ ที่ทำจากโลหะ</t>
  </si>
  <si>
    <t xml:space="preserve">     การตอกพิมพ์ และการรีดในรูปแบบต่าง ๆ  รวมทั้ง</t>
  </si>
  <si>
    <t>การตกแต่งและการเคลือบโลหะ รวมทั้งการดำเนินการ</t>
  </si>
  <si>
    <t xml:space="preserve">     เกี่ยวกับวิศวกรรมเครื่องกล โดยได้รับค่าธรรมเนียม</t>
  </si>
  <si>
    <t>การผลิตผลิตภัณฑ์โลหะประดิษฐ์อื่น ๆ ซึ่งมิได้จัด</t>
  </si>
  <si>
    <t xml:space="preserve">     ประเภทไว้ในที่อื่น                                           </t>
  </si>
  <si>
    <t>การผลิตตัวถัง (coachwork) สำหรับยานยนต์ รวมทั้ง</t>
  </si>
  <si>
    <t>Production, processing and preserving of meat</t>
  </si>
  <si>
    <t xml:space="preserve">     and meat products</t>
  </si>
  <si>
    <t>Processing and preserving of fish and fish</t>
  </si>
  <si>
    <t xml:space="preserve">     products</t>
  </si>
  <si>
    <t>Processing and preserving of fruit and vegetables</t>
  </si>
  <si>
    <t>Manufacture of vegetable and animal oils and fats</t>
  </si>
  <si>
    <t>Manufacture of dairy products</t>
  </si>
  <si>
    <t>Manufacture of bakery products</t>
  </si>
  <si>
    <t>Manufacture of sugar</t>
  </si>
  <si>
    <t xml:space="preserve">     and similar farinaceous products</t>
  </si>
  <si>
    <t>Manufacture of other food products n.e.c.</t>
  </si>
  <si>
    <t>Manufacture of soft drinks; production of</t>
  </si>
  <si>
    <t xml:space="preserve">     mineral waters</t>
  </si>
  <si>
    <t>Manufacture of tobacco products</t>
  </si>
  <si>
    <t xml:space="preserve">Preparation and spinning of textile fibres; </t>
  </si>
  <si>
    <t xml:space="preserve">     weaving of textiles</t>
  </si>
  <si>
    <t>Manufacture of made-up textile articles, except</t>
  </si>
  <si>
    <t>Manufacture of wearing apparel, except fur</t>
  </si>
  <si>
    <t xml:space="preserve">     apparel</t>
  </si>
  <si>
    <t>Tanning and dressing of leather</t>
  </si>
  <si>
    <t>Sawmilling and planing of wood</t>
  </si>
  <si>
    <t>Manufacture of pulp, paper and paperboard</t>
  </si>
  <si>
    <t>Printing</t>
  </si>
  <si>
    <t>Manufacture of basic chemicals, except fertilizers</t>
  </si>
  <si>
    <t xml:space="preserve">     and nitrogen compounds</t>
  </si>
  <si>
    <t xml:space="preserve">Manufacture of rubber tyres and tubes; </t>
  </si>
  <si>
    <t xml:space="preserve">     retreading and rebuilding of rubber tyres</t>
  </si>
  <si>
    <t>Manufacture of plastics products</t>
  </si>
  <si>
    <t>Manufacture of non-structural non-refractory</t>
  </si>
  <si>
    <t xml:space="preserve">     ceramic ware</t>
  </si>
  <si>
    <t>Manufacture of structural non-refractory clay</t>
  </si>
  <si>
    <t xml:space="preserve">     and ceramic products</t>
  </si>
  <si>
    <t>Manufacture of articles of concrete, cement and</t>
  </si>
  <si>
    <t xml:space="preserve">     plaster</t>
  </si>
  <si>
    <t>Manufacture of basic iron and steel</t>
  </si>
  <si>
    <t>Manufacture of structural metal products</t>
  </si>
  <si>
    <t>Manufacture of tanks, reservoirs and containers</t>
  </si>
  <si>
    <t xml:space="preserve">     of metal</t>
  </si>
  <si>
    <t>Forging, pressing, stamping and roll-forming of</t>
  </si>
  <si>
    <t xml:space="preserve">     metal; powder metallurgy</t>
  </si>
  <si>
    <t>Treatment and coating of metals; general</t>
  </si>
  <si>
    <t xml:space="preserve">     mechanical engineering on a fee or contract</t>
  </si>
  <si>
    <t xml:space="preserve">     basis</t>
  </si>
  <si>
    <t>Manufacture of other fabricated metal products</t>
  </si>
  <si>
    <t xml:space="preserve">     n.e.c.</t>
  </si>
  <si>
    <t>Manufacture of other general purpose machinery</t>
  </si>
  <si>
    <t>Manufacture of motor vehicles</t>
  </si>
  <si>
    <t>Manufacture of bodies (coachwork) for motor</t>
  </si>
  <si>
    <t>Manufacture of furniture</t>
  </si>
  <si>
    <t>Manufacture of musical instruments</t>
  </si>
  <si>
    <t xml:space="preserve">     จากสัตว์น้ำ                                            </t>
  </si>
  <si>
    <t>Manufacture of prepared animal feeds</t>
  </si>
  <si>
    <t>Manufacture of electronic valves and tubes and</t>
  </si>
  <si>
    <t>หมู่ย่อยอุตสาหกรรม</t>
  </si>
  <si>
    <t>Class of industry</t>
  </si>
  <si>
    <t>Building and repairing of ships</t>
  </si>
  <si>
    <t xml:space="preserve">              D</t>
  </si>
  <si>
    <t xml:space="preserve">              -</t>
  </si>
  <si>
    <t xml:space="preserve">         D หมายถึง ตัวเลขที่ไม่เปิดเผย</t>
  </si>
  <si>
    <t xml:space="preserve">        D means disclosure prohibited</t>
  </si>
  <si>
    <t xml:space="preserve">การผลิตเนื้อสัตว์และผลิตภัณฑ์จากเนื้อสัตว์           </t>
  </si>
  <si>
    <t xml:space="preserve">การแปรรูปและการเก็บถนอมสัตว์น้ำและผลิตภัณฑ์  </t>
  </si>
  <si>
    <t xml:space="preserve">การแปรรูปผลไม้และผัก                                    </t>
  </si>
  <si>
    <t xml:space="preserve">การผลิตน้ำมันจากพืช น้ำมันจากสัตว์และไขมันจากสัตว์ </t>
  </si>
  <si>
    <t xml:space="preserve">การผลิตผลิตภัณฑ์ที่ได้จากนม                                </t>
  </si>
  <si>
    <t xml:space="preserve">การผลิตผลิตภัณฑ์ที่ได้จากการโม่-สีธัญพืช          </t>
  </si>
  <si>
    <t>Manufacture of grain mill  products</t>
  </si>
  <si>
    <t xml:space="preserve">การผลิตสตาร์ชและผลิตภัณฑ์จากสตาร์ช           </t>
  </si>
  <si>
    <t>Manufacture of starches and starch  products</t>
  </si>
  <si>
    <t xml:space="preserve">การผลิตอาหารสัตว์สำเร็จรูป                               </t>
  </si>
  <si>
    <t xml:space="preserve">การผลิตผลิตภัณฑ์ประเภทอบ                              </t>
  </si>
  <si>
    <t xml:space="preserve">การผลิตน้ำตาล                                                </t>
  </si>
  <si>
    <t>การกลั่น การกลั่นลำดับส่วน และการผสมสุรา รวมทั้ง</t>
  </si>
  <si>
    <t>Distilling, rectifying and blending of spirits;</t>
  </si>
  <si>
    <t xml:space="preserve">     การผลิตเอทิลแอลกอฮอล์ที่ได้จากการหมัก  </t>
  </si>
  <si>
    <t xml:space="preserve">     ethyl alcohol production from fermented</t>
  </si>
  <si>
    <t xml:space="preserve">     materials</t>
  </si>
  <si>
    <t xml:space="preserve">การผลิตผลิตภัณฑ์ยาสูบ                                    </t>
  </si>
  <si>
    <t>การจัดเตรียมและการปั่นเส้นใยสิ่งทอ รวมทั้งการทอ</t>
  </si>
  <si>
    <t xml:space="preserve">     สิ่งทอ</t>
  </si>
  <si>
    <t xml:space="preserve">การแต่งสำเร็จสิ่งทอ                                          </t>
  </si>
  <si>
    <t>Finishing of textiles</t>
  </si>
  <si>
    <t xml:space="preserve">     except apparel</t>
  </si>
  <si>
    <t xml:space="preserve">การผลิตผ้าและสิ่งของที่ได้จากการถักนิตติ้ง และโครเชท์            </t>
  </si>
  <si>
    <t>Manufacture of knitted and crocheted fabrics</t>
  </si>
  <si>
    <t xml:space="preserve">     and articles</t>
  </si>
  <si>
    <t xml:space="preserve">การตกแต่งและย้อมสีขนสัตว์  รวมทั้งการผลิตสิ่งของ </t>
  </si>
  <si>
    <t>Dressing and dyeing of fur; manufacture of</t>
  </si>
  <si>
    <t xml:space="preserve">     ที่ทำจากขนสัตว์                                        </t>
  </si>
  <si>
    <t xml:space="preserve">     articles of fur</t>
  </si>
  <si>
    <t xml:space="preserve">การฟอกและตกแต่งหนังฟอก                </t>
  </si>
  <si>
    <t xml:space="preserve">การผลิตรองเท้า                                                   </t>
  </si>
  <si>
    <t>Manufacture of footwear</t>
  </si>
  <si>
    <t xml:space="preserve">การเลื่อยไม้และการไสไม้                                   </t>
  </si>
  <si>
    <t xml:space="preserve">การผลิตเยื่อกระดาษ กระดาษและกระดาษแข็ง  </t>
  </si>
  <si>
    <t>การพิมพ์โฆษณาหนังสือ โบรชัวร์หนังสือเกี่ยวกับดนตรี</t>
  </si>
  <si>
    <t>Publishing of books, brochures, musical books</t>
  </si>
  <si>
    <t xml:space="preserve">     และการพิมพ์โฆษณาอื่น ๆ                                 </t>
  </si>
  <si>
    <t xml:space="preserve">     and other publications</t>
  </si>
  <si>
    <t xml:space="preserve">การพิมพ์                                                        </t>
  </si>
  <si>
    <t xml:space="preserve">การผลิตผลิตภัณฑ์ที่ได้จากการกลั่นน้ำมันปิโตรเลียม  </t>
  </si>
  <si>
    <t>Manufacture of refined petroleum products</t>
  </si>
  <si>
    <t xml:space="preserve">     สารประกอบไนโตรเจน                                               </t>
  </si>
  <si>
    <t>Manufacture of pesticides and other</t>
  </si>
  <si>
    <t xml:space="preserve">     อื่นๆ            </t>
  </si>
  <si>
    <t xml:space="preserve">     agro-chemical products</t>
  </si>
  <si>
    <t xml:space="preserve">การผลิตเส้นใยประดิษฐ์                                          </t>
  </si>
  <si>
    <t>Manufacture of man-made fibres</t>
  </si>
  <si>
    <t xml:space="preserve">     การซ่อมสร้างยาง                                          </t>
  </si>
  <si>
    <t xml:space="preserve">การผลิตผลิตภัณฑ์พลาสติก                          </t>
  </si>
  <si>
    <t xml:space="preserve">การผลิตแก้วและผลิตภัณฑ์แก้ว                               </t>
  </si>
  <si>
    <t>Manufacture of glass and glass products</t>
  </si>
  <si>
    <t xml:space="preserve">     ก่อสร้าง                                              </t>
  </si>
  <si>
    <t>การผลิตผลิตภัณฑ์จากคอนกรีต ซีเมนต์ และ</t>
  </si>
  <si>
    <t xml:space="preserve">     ปูนปลาสเตอร์</t>
  </si>
  <si>
    <t xml:space="preserve">การผลิตเหล็กและเหล็กกล้าขั้นมูลฐาน                   </t>
  </si>
  <si>
    <t xml:space="preserve">การผลิตผลิตภัณฑ์ที่มีโครงสร้างเป็นโลหะ         </t>
  </si>
  <si>
    <t xml:space="preserve">การผลิตผลิตภัณฑ์โลหะที่ทำขึ้น โดยวิธีการตี การกด </t>
  </si>
  <si>
    <t xml:space="preserve">     การผสมโลหะผง                                                 </t>
  </si>
  <si>
    <t xml:space="preserve">     ตอบแทนโดยการทำสัญญาจ้าง                                            </t>
  </si>
  <si>
    <t>การผลิตเครื่องยนต์และเครื่องกังหัน ยกเว้นเครื่องยนต์</t>
  </si>
  <si>
    <t>Manufacture of engines and turbines, except</t>
  </si>
  <si>
    <t xml:space="preserve">     ที่ใช้กับอากาศยาน ยานยนต์ และรถจักรยาน/</t>
  </si>
  <si>
    <t xml:space="preserve">     aircraft, vehicle and cycle engines</t>
  </si>
  <si>
    <t xml:space="preserve">     รถจักรยานยนต์            </t>
  </si>
  <si>
    <t xml:space="preserve">การผลิตเครื่องจักรที่ใช้งานทั่วไปอื่น ๆ                </t>
  </si>
  <si>
    <t>การผลิตเครื่องจักรสำนักงาน เครื่องทำบัญชี และ</t>
  </si>
  <si>
    <t>Manufacture of office, accounting and computing</t>
  </si>
  <si>
    <t xml:space="preserve">     เครื่องคำนวณ</t>
  </si>
  <si>
    <t xml:space="preserve">     machinery</t>
  </si>
  <si>
    <t>การผลิตมอเตอร์ไฟฟ้า เครื่องกำเนิดไฟฟ้า และ</t>
  </si>
  <si>
    <t>Manufacture of electric motors, generators and</t>
  </si>
  <si>
    <t xml:space="preserve">     หม้อแปลงไฟฟ้า</t>
  </si>
  <si>
    <t xml:space="preserve">     transformers</t>
  </si>
  <si>
    <t xml:space="preserve">การผลิตหลอดอิเล็กทรอนิกส์และส่วนประกอบ        </t>
  </si>
  <si>
    <t xml:space="preserve">     อิเล็กทรอนิกส์อื่น ๆ                               </t>
  </si>
  <si>
    <t xml:space="preserve">การผลิตอุปกรณ์ที่ใช้ในทางการแพทย์และศัลยกรรม   </t>
  </si>
  <si>
    <t>Manufacture of medical and surgical equipment</t>
  </si>
  <si>
    <t xml:space="preserve">     และเครื่องใช้ทางศัลยศาสตร์กระดูก                       </t>
  </si>
  <si>
    <t>การผลิตอุปกรณ์ที่ใช้ในทางทัศนศาสตร์ และ</t>
  </si>
  <si>
    <t>Manufacture of optical instruments and</t>
  </si>
  <si>
    <t xml:space="preserve">     เครื่องอุปกรณ์เกี่ยวกับการถ่ายภาพ                                    </t>
  </si>
  <si>
    <t xml:space="preserve">     photographic equipment</t>
  </si>
  <si>
    <t xml:space="preserve">การผลิตยานยนต์                                                </t>
  </si>
  <si>
    <t xml:space="preserve">     การผลิตรถพ่วงและรถกึ่งรถพ่วง                      </t>
  </si>
  <si>
    <t xml:space="preserve">     vehicles; manufacture of trailers and </t>
  </si>
  <si>
    <t xml:space="preserve">     semi-trailers</t>
  </si>
  <si>
    <t xml:space="preserve">การต่อเรือและการซ่อมเรือ                          </t>
  </si>
  <si>
    <t xml:space="preserve">การผลิตรถจักรยานยนต์                                          </t>
  </si>
  <si>
    <t>Manufacture of motorcycles</t>
  </si>
  <si>
    <t xml:space="preserve">การผลิตรถจักรยานสองล้อและรถสำหรับคนพิการ      </t>
  </si>
  <si>
    <t>Manufacture of bicycles and invalid carriages</t>
  </si>
  <si>
    <t>การผลิตเครื่องอุปกรณ์การขนส่งอื่นๆ ซึ่งมิได้</t>
  </si>
  <si>
    <t>Manufacture of other transport equipment n.e.c.</t>
  </si>
  <si>
    <t xml:space="preserve">     จัดประเภทไว้ในที่อื่น</t>
  </si>
  <si>
    <t xml:space="preserve">การผลิตเฟอร์นิเจอร์                                            </t>
  </si>
  <si>
    <t>การผลิตเครื่องเพชรพลอยและรูปพรรณ และ</t>
  </si>
  <si>
    <t>Manufacture of jewellery and related articles</t>
  </si>
  <si>
    <t xml:space="preserve">     ของที่เกี่ยวข้องกัน</t>
  </si>
  <si>
    <t xml:space="preserve">การผลิตเครื่องดนตรี                                           </t>
  </si>
  <si>
    <t>การนำเศษและของที่ใช้ไม่ได้จำพวกโลหะ</t>
  </si>
  <si>
    <t>Recycling of metal waste and scrap</t>
  </si>
  <si>
    <t xml:space="preserve">     มาผลิตเป็นวัตถุดิบใหม่</t>
  </si>
  <si>
    <t>Manufacture of macaroni, noodles, conscious</t>
  </si>
  <si>
    <t xml:space="preserve">     and orthopedic appliances</t>
  </si>
  <si>
    <t>ตาราง    9.1    ค่าใช้จ่ายทั้งสิ้น และค่าภาษีมูลค่าเพิ่มสุทธิของสถานประกอบการอุตสาหกรรมการผลิตในปี 2542  จำแนกตามหมู่ย่อยอุตสาหกรรม</t>
  </si>
  <si>
    <t>TABLE 9.1     TOTAL EXPENSES AND NET VALUE ADDED TAX OF MANUFACTURING ESTABLISHMENTS IN 1999 BY CLASS OF INDUSTRY</t>
  </si>
  <si>
    <t>ตาราง    9.1    ค่าใช้จ่ายทั้งสิ้น และค่าภาษีมูลค่าเพิ่มสุทธิของสถานประกอบการอุตสาหกรรมการผลิตในปี 2542  จำแนกตามหมู่ย่อยอุตสาหกรรม (ต่อ)</t>
  </si>
  <si>
    <t>TABLE 9.1     TOTAL EXPENSES AND NET VALUE ADDED TAX OF MANUFACTURING ESTABLISHMENTS IN 1999 BY CLASS OF INDUSTRY (Contd.)</t>
  </si>
  <si>
    <t>(พันบาท In thousand baht)</t>
  </si>
  <si>
    <t>หมายเหตุ:  * รหัส หมายถึง ได้มีการรวมหมู่ย่อยอุตสาหกรรมอื่นไว้ในรหัสนี้ด้วย ซึ่งดูรายละเอียดได้จาก "รายละเอียดการจัดกลุ่มหมู่ย่อยอุตสาหกรรมเพิ่มเติมในตารางสถิติ"</t>
  </si>
  <si>
    <t xml:space="preserve">         Note:  * Code includes other classes of industry as identified in "Details of specific class of industry in statistical tables"</t>
  </si>
  <si>
    <t xml:space="preserve">         ที่มา:  รายงานการสำรวจอุตสาหกรรมการผลิต พ.ศ. 2543  ทั่วราชอาณาจักร  สำนักงานสถิติแห่งชาติ  สำนักนายกรัฐมนตรี</t>
  </si>
  <si>
    <t xml:space="preserve">     Source:  Report of the 2000 Manufacturing Industry Survey, Whole Kingdom,  National Statistical Office, Office of the Prime Minister</t>
  </si>
  <si>
    <t xml:space="preserve">                         (สถานประกอบการอุตสาหกรรมการผลิตที่มีคนทำงานตั้งแต่ 20 คนขึ้นไป Industrial establishments with 20 persons engaged or more)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</si>
</sst>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</numFmts>
  <fonts count="3">
    <font>
      <sz val="14"/>
      <name val="AngsanaUPC"/>
      <family val="0"/>
    </font>
    <font>
      <b/>
      <sz val="14"/>
      <name val="AngsanaUPC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8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Continuous" vertical="center"/>
    </xf>
    <xf numFmtId="3" fontId="1" fillId="0" borderId="0" xfId="0" applyNumberFormat="1" applyFont="1" applyAlignment="1">
      <alignment horizontal="right" vertical="center"/>
    </xf>
    <xf numFmtId="18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87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1"/>
  <sheetViews>
    <sheetView showGridLines="0" tabSelected="1" workbookViewId="0" topLeftCell="A1">
      <selection activeCell="B1" sqref="B1"/>
    </sheetView>
  </sheetViews>
  <sheetFormatPr defaultColWidth="9.33203125" defaultRowHeight="21"/>
  <cols>
    <col min="1" max="1" width="1.83203125" style="8" customWidth="1"/>
    <col min="2" max="2" width="5.33203125" style="5" customWidth="1"/>
    <col min="3" max="3" width="45.83203125" style="5" customWidth="1"/>
    <col min="4" max="4" width="17.5" style="5" customWidth="1"/>
    <col min="5" max="5" width="16" style="7" customWidth="1"/>
    <col min="6" max="6" width="18" style="7" customWidth="1"/>
    <col min="7" max="7" width="16" style="7" customWidth="1"/>
    <col min="8" max="8" width="16.66015625" style="7" customWidth="1"/>
    <col min="9" max="12" width="16" style="7" customWidth="1"/>
    <col min="13" max="13" width="17.33203125" style="7" customWidth="1"/>
    <col min="14" max="14" width="18" style="7" customWidth="1"/>
    <col min="15" max="15" width="2.83203125" style="5" customWidth="1"/>
    <col min="16" max="16" width="47.33203125" style="5" customWidth="1"/>
    <col min="17" max="16384" width="9.33203125" style="5" customWidth="1"/>
  </cols>
  <sheetData>
    <row r="1" spans="1:2" ht="21">
      <c r="A1" s="3"/>
      <c r="B1" s="2" t="s">
        <v>247</v>
      </c>
    </row>
    <row r="2" spans="1:2" ht="21">
      <c r="A2" s="3"/>
      <c r="B2" s="2" t="s">
        <v>248</v>
      </c>
    </row>
    <row r="3" spans="1:12" s="31" customFormat="1" ht="18" customHeight="1">
      <c r="A3" s="30"/>
      <c r="B3" s="31" t="s">
        <v>256</v>
      </c>
      <c r="C3" s="32"/>
      <c r="D3" s="33"/>
      <c r="E3" s="34"/>
      <c r="F3" s="35"/>
      <c r="G3" s="34"/>
      <c r="H3" s="35"/>
      <c r="I3" s="34"/>
      <c r="J3" s="35"/>
      <c r="K3" s="34"/>
      <c r="L3" s="35"/>
    </row>
    <row r="4" ht="21.75" customHeight="1">
      <c r="P4" s="9" t="s">
        <v>251</v>
      </c>
    </row>
    <row r="5" spans="1:16" s="2" customFormat="1" ht="21.75" customHeight="1">
      <c r="A5" s="3"/>
      <c r="B5" s="19"/>
      <c r="C5" s="19" t="s">
        <v>15</v>
      </c>
      <c r="D5" s="20" t="s">
        <v>9</v>
      </c>
      <c r="E5" s="21" t="s">
        <v>6</v>
      </c>
      <c r="F5" s="21" t="s">
        <v>16</v>
      </c>
      <c r="G5" s="21" t="s">
        <v>23</v>
      </c>
      <c r="H5" s="21" t="s">
        <v>28</v>
      </c>
      <c r="I5" s="21" t="s">
        <v>17</v>
      </c>
      <c r="J5" s="21" t="s">
        <v>34</v>
      </c>
      <c r="K5" s="21" t="s">
        <v>18</v>
      </c>
      <c r="L5" s="21" t="s">
        <v>19</v>
      </c>
      <c r="M5" s="21" t="s">
        <v>20</v>
      </c>
      <c r="N5" s="21" t="s">
        <v>46</v>
      </c>
      <c r="O5" s="19"/>
      <c r="P5" s="19"/>
    </row>
    <row r="6" spans="1:16" s="2" customFormat="1" ht="21.75" customHeight="1">
      <c r="A6" s="3"/>
      <c r="B6" s="3"/>
      <c r="C6" s="3" t="s">
        <v>15</v>
      </c>
      <c r="D6" s="22" t="s">
        <v>1</v>
      </c>
      <c r="E6" s="23" t="s">
        <v>11</v>
      </c>
      <c r="F6" s="23" t="s">
        <v>51</v>
      </c>
      <c r="G6" s="23" t="s">
        <v>24</v>
      </c>
      <c r="H6" s="23" t="s">
        <v>21</v>
      </c>
      <c r="I6" s="23" t="s">
        <v>41</v>
      </c>
      <c r="J6" s="23" t="s">
        <v>35</v>
      </c>
      <c r="K6" s="23" t="s">
        <v>22</v>
      </c>
      <c r="L6" s="23" t="s">
        <v>57</v>
      </c>
      <c r="M6" s="23" t="s">
        <v>48</v>
      </c>
      <c r="N6" s="23" t="s">
        <v>55</v>
      </c>
      <c r="O6" s="3"/>
      <c r="P6" s="3"/>
    </row>
    <row r="7" spans="1:16" s="2" customFormat="1" ht="21.75" customHeight="1">
      <c r="A7" s="3"/>
      <c r="B7" s="3"/>
      <c r="C7" s="3" t="s">
        <v>15</v>
      </c>
      <c r="D7" s="22" t="s">
        <v>10</v>
      </c>
      <c r="E7" s="23"/>
      <c r="F7" s="23" t="s">
        <v>37</v>
      </c>
      <c r="G7" s="23" t="s">
        <v>5</v>
      </c>
      <c r="H7" s="23" t="s">
        <v>29</v>
      </c>
      <c r="I7" s="23" t="s">
        <v>27</v>
      </c>
      <c r="J7" s="23" t="s">
        <v>36</v>
      </c>
      <c r="K7" s="23" t="s">
        <v>25</v>
      </c>
      <c r="L7" s="23"/>
      <c r="M7" s="23" t="s">
        <v>49</v>
      </c>
      <c r="N7" s="23" t="s">
        <v>47</v>
      </c>
      <c r="O7" s="3"/>
      <c r="P7" s="3"/>
    </row>
    <row r="8" spans="1:16" s="2" customFormat="1" ht="21.75" customHeight="1">
      <c r="A8" s="4"/>
      <c r="B8" s="4" t="s">
        <v>7</v>
      </c>
      <c r="C8" s="28" t="s">
        <v>135</v>
      </c>
      <c r="D8" s="22" t="s">
        <v>3</v>
      </c>
      <c r="E8" s="24"/>
      <c r="F8" s="23" t="s">
        <v>52</v>
      </c>
      <c r="G8" s="23" t="s">
        <v>5</v>
      </c>
      <c r="H8" s="23" t="s">
        <v>53</v>
      </c>
      <c r="I8" s="23" t="s">
        <v>31</v>
      </c>
      <c r="J8" s="23" t="s">
        <v>29</v>
      </c>
      <c r="K8" s="23" t="s">
        <v>37</v>
      </c>
      <c r="L8" s="23" t="s">
        <v>14</v>
      </c>
      <c r="M8" s="23" t="s">
        <v>58</v>
      </c>
      <c r="N8" s="23" t="s">
        <v>56</v>
      </c>
      <c r="O8" s="3"/>
      <c r="P8" s="28" t="s">
        <v>136</v>
      </c>
    </row>
    <row r="9" spans="1:16" s="2" customFormat="1" ht="21.75" customHeight="1">
      <c r="A9" s="4"/>
      <c r="B9" s="4" t="s">
        <v>8</v>
      </c>
      <c r="C9" s="29"/>
      <c r="E9" s="23" t="s">
        <v>5</v>
      </c>
      <c r="F9" s="23" t="s">
        <v>40</v>
      </c>
      <c r="G9" s="23" t="s">
        <v>5</v>
      </c>
      <c r="H9" s="23" t="s">
        <v>54</v>
      </c>
      <c r="I9" s="23" t="s">
        <v>29</v>
      </c>
      <c r="J9" s="23" t="s">
        <v>42</v>
      </c>
      <c r="K9" s="23" t="s">
        <v>38</v>
      </c>
      <c r="L9" s="23" t="s">
        <v>14</v>
      </c>
      <c r="M9" s="23" t="s">
        <v>50</v>
      </c>
      <c r="N9" s="23"/>
      <c r="O9" s="3"/>
      <c r="P9" s="29"/>
    </row>
    <row r="10" spans="1:16" s="2" customFormat="1" ht="21.75" customHeight="1">
      <c r="A10" s="3"/>
      <c r="B10" s="3"/>
      <c r="C10" s="3" t="s">
        <v>15</v>
      </c>
      <c r="D10" s="22" t="s">
        <v>5</v>
      </c>
      <c r="E10" s="23" t="s">
        <v>5</v>
      </c>
      <c r="F10" s="23"/>
      <c r="G10" s="23" t="s">
        <v>5</v>
      </c>
      <c r="H10" s="23" t="s">
        <v>30</v>
      </c>
      <c r="I10" s="23" t="s">
        <v>26</v>
      </c>
      <c r="J10" s="23" t="s">
        <v>43</v>
      </c>
      <c r="K10" s="23" t="s">
        <v>39</v>
      </c>
      <c r="L10" s="23" t="s">
        <v>14</v>
      </c>
      <c r="M10" s="23"/>
      <c r="N10" s="24"/>
      <c r="O10" s="3"/>
      <c r="P10" s="3"/>
    </row>
    <row r="11" spans="1:16" s="2" customFormat="1" ht="21.75" customHeight="1">
      <c r="A11" s="3"/>
      <c r="B11" s="3"/>
      <c r="C11" s="3" t="s">
        <v>15</v>
      </c>
      <c r="D11" s="22" t="s">
        <v>5</v>
      </c>
      <c r="E11" s="23" t="s">
        <v>5</v>
      </c>
      <c r="F11" s="24"/>
      <c r="G11" s="23" t="s">
        <v>5</v>
      </c>
      <c r="H11" s="23"/>
      <c r="I11" s="23" t="s">
        <v>33</v>
      </c>
      <c r="J11" s="23" t="s">
        <v>44</v>
      </c>
      <c r="K11" s="24"/>
      <c r="L11" s="23" t="s">
        <v>14</v>
      </c>
      <c r="M11" s="23" t="s">
        <v>5</v>
      </c>
      <c r="N11" s="23" t="s">
        <v>13</v>
      </c>
      <c r="O11" s="3"/>
      <c r="P11" s="3"/>
    </row>
    <row r="12" spans="1:16" s="2" customFormat="1" ht="21.75" customHeight="1">
      <c r="A12" s="3"/>
      <c r="B12" s="25"/>
      <c r="C12" s="25" t="s">
        <v>15</v>
      </c>
      <c r="D12" s="26" t="s">
        <v>5</v>
      </c>
      <c r="E12" s="27" t="s">
        <v>5</v>
      </c>
      <c r="F12" s="27" t="s">
        <v>5</v>
      </c>
      <c r="G12" s="27" t="s">
        <v>5</v>
      </c>
      <c r="H12" s="27" t="s">
        <v>5</v>
      </c>
      <c r="I12" s="27" t="s">
        <v>32</v>
      </c>
      <c r="J12" s="27" t="s">
        <v>45</v>
      </c>
      <c r="K12" s="27" t="s">
        <v>2</v>
      </c>
      <c r="L12" s="27" t="s">
        <v>14</v>
      </c>
      <c r="M12" s="27" t="s">
        <v>5</v>
      </c>
      <c r="N12" s="27" t="s">
        <v>13</v>
      </c>
      <c r="O12" s="25"/>
      <c r="P12" s="25"/>
    </row>
    <row r="13" spans="1:16" ht="21.75" customHeight="1">
      <c r="A13" s="4"/>
      <c r="B13" s="1" t="s">
        <v>6</v>
      </c>
      <c r="C13" s="11"/>
      <c r="D13" s="12">
        <v>12638</v>
      </c>
      <c r="E13" s="13">
        <v>2824518040.7</v>
      </c>
      <c r="F13" s="13">
        <v>1926867690.8</v>
      </c>
      <c r="G13" s="13">
        <v>25990431.8</v>
      </c>
      <c r="H13" s="13">
        <v>50299621.3</v>
      </c>
      <c r="I13" s="13">
        <v>28709026.02</v>
      </c>
      <c r="J13" s="13">
        <v>35565933.9</v>
      </c>
      <c r="K13" s="13">
        <v>238351456.3</v>
      </c>
      <c r="L13" s="13">
        <v>117614458.4</v>
      </c>
      <c r="M13" s="13">
        <v>401119422.2</v>
      </c>
      <c r="N13" s="13">
        <v>66976110</v>
      </c>
      <c r="P13" s="14" t="s">
        <v>11</v>
      </c>
    </row>
    <row r="14" spans="1:16" ht="21.75" customHeight="1">
      <c r="A14" s="15"/>
      <c r="B14" s="16">
        <v>1511</v>
      </c>
      <c r="C14" s="5" t="s">
        <v>142</v>
      </c>
      <c r="D14" s="17">
        <v>78</v>
      </c>
      <c r="E14" s="18">
        <f>52408235.59-N14</f>
        <v>51685508.5</v>
      </c>
      <c r="F14" s="18">
        <v>37442090.32</v>
      </c>
      <c r="G14" s="18">
        <v>219629.73</v>
      </c>
      <c r="H14" s="18">
        <v>1121849.55</v>
      </c>
      <c r="I14" s="18">
        <v>8729.42</v>
      </c>
      <c r="J14" s="18">
        <v>1052859.48</v>
      </c>
      <c r="K14" s="18">
        <v>1101830.69</v>
      </c>
      <c r="L14" s="18">
        <v>53062.22</v>
      </c>
      <c r="M14" s="18">
        <v>11408184.19</v>
      </c>
      <c r="N14" s="18">
        <v>722727.09</v>
      </c>
      <c r="P14" s="5" t="s">
        <v>82</v>
      </c>
    </row>
    <row r="15" spans="1:16" ht="21.75" customHeight="1">
      <c r="A15" s="15"/>
      <c r="B15" s="16"/>
      <c r="D15" s="17" t="s">
        <v>4</v>
      </c>
      <c r="E15" s="18"/>
      <c r="F15" s="18" t="s">
        <v>5</v>
      </c>
      <c r="G15" s="18" t="s">
        <v>5</v>
      </c>
      <c r="H15" s="18" t="s">
        <v>5</v>
      </c>
      <c r="I15" s="18" t="s">
        <v>5</v>
      </c>
      <c r="J15" s="18" t="s">
        <v>5</v>
      </c>
      <c r="K15" s="18" t="s">
        <v>5</v>
      </c>
      <c r="L15" s="18" t="s">
        <v>5</v>
      </c>
      <c r="M15" s="18" t="s">
        <v>5</v>
      </c>
      <c r="N15" s="18" t="s">
        <v>5</v>
      </c>
      <c r="P15" s="5" t="s">
        <v>83</v>
      </c>
    </row>
    <row r="16" spans="1:16" ht="21.75" customHeight="1">
      <c r="A16" s="15"/>
      <c r="B16" s="16">
        <v>1512</v>
      </c>
      <c r="C16" s="5" t="s">
        <v>143</v>
      </c>
      <c r="P16" s="5" t="s">
        <v>84</v>
      </c>
    </row>
    <row r="17" spans="1:16" ht="21.75" customHeight="1">
      <c r="A17" s="15"/>
      <c r="B17" s="16"/>
      <c r="C17" s="5" t="s">
        <v>132</v>
      </c>
      <c r="D17" s="17">
        <v>328</v>
      </c>
      <c r="E17" s="18">
        <f>188311765.63-N17</f>
        <v>186608232.7</v>
      </c>
      <c r="F17" s="18">
        <v>162838555.33</v>
      </c>
      <c r="G17" s="18">
        <v>831036.72</v>
      </c>
      <c r="H17" s="18">
        <v>1369524.49</v>
      </c>
      <c r="I17" s="18">
        <v>102756.52</v>
      </c>
      <c r="J17" s="18">
        <v>3781862.36</v>
      </c>
      <c r="K17" s="18">
        <v>2714625.04</v>
      </c>
      <c r="L17" s="18">
        <v>45729.93</v>
      </c>
      <c r="M17" s="18">
        <v>16627675.23</v>
      </c>
      <c r="N17" s="18">
        <v>1703532.93</v>
      </c>
      <c r="O17" s="8"/>
      <c r="P17" s="5" t="s">
        <v>85</v>
      </c>
    </row>
    <row r="18" spans="1:16" ht="21.75" customHeight="1">
      <c r="A18" s="15"/>
      <c r="B18" s="16">
        <v>1513</v>
      </c>
      <c r="C18" s="5" t="s">
        <v>144</v>
      </c>
      <c r="D18" s="17">
        <v>184</v>
      </c>
      <c r="E18" s="18">
        <f>22826889.32-N18</f>
        <v>22410282.45</v>
      </c>
      <c r="F18" s="18">
        <v>17913017.93</v>
      </c>
      <c r="G18" s="18">
        <v>455937.41</v>
      </c>
      <c r="H18" s="18">
        <v>298847.03</v>
      </c>
      <c r="I18" s="18">
        <v>200</v>
      </c>
      <c r="J18" s="18">
        <v>327875.55</v>
      </c>
      <c r="K18" s="18">
        <v>744656.57</v>
      </c>
      <c r="L18" s="18">
        <v>31911.02</v>
      </c>
      <c r="M18" s="18">
        <v>3054443.82</v>
      </c>
      <c r="N18" s="18">
        <v>416606.87</v>
      </c>
      <c r="O18" s="8"/>
      <c r="P18" s="5" t="s">
        <v>86</v>
      </c>
    </row>
    <row r="19" spans="1:16" ht="21.75" customHeight="1">
      <c r="A19" s="15"/>
      <c r="B19" s="16">
        <v>1514</v>
      </c>
      <c r="C19" s="5" t="s">
        <v>145</v>
      </c>
      <c r="D19" s="17">
        <v>64</v>
      </c>
      <c r="E19" s="18">
        <f>11363126.54-N19</f>
        <v>-9562487.73</v>
      </c>
      <c r="F19" s="18">
        <v>10123760.24</v>
      </c>
      <c r="G19" s="18">
        <v>98696.8</v>
      </c>
      <c r="H19" s="18">
        <v>87165.23</v>
      </c>
      <c r="I19" s="18">
        <v>7.25</v>
      </c>
      <c r="J19" s="18">
        <v>169078.87</v>
      </c>
      <c r="K19" s="18">
        <v>3691.49</v>
      </c>
      <c r="L19" s="18">
        <v>8509.51</v>
      </c>
      <c r="M19" s="18">
        <v>872217.15</v>
      </c>
      <c r="N19" s="18">
        <v>20925614.27</v>
      </c>
      <c r="O19" s="8"/>
      <c r="P19" s="5" t="s">
        <v>87</v>
      </c>
    </row>
    <row r="20" spans="1:16" ht="21.75" customHeight="1">
      <c r="A20" s="15"/>
      <c r="B20" s="16">
        <v>1520</v>
      </c>
      <c r="C20" s="5" t="s">
        <v>146</v>
      </c>
      <c r="D20" s="17">
        <v>77</v>
      </c>
      <c r="E20" s="18">
        <f>23129877.09-N20</f>
        <v>21493935.25</v>
      </c>
      <c r="F20" s="18">
        <v>19791292.04</v>
      </c>
      <c r="G20" s="18">
        <v>189325.39</v>
      </c>
      <c r="H20" s="18">
        <v>228795.77</v>
      </c>
      <c r="I20" s="18">
        <v>35471.29</v>
      </c>
      <c r="J20" s="18">
        <v>248847.43</v>
      </c>
      <c r="K20" s="18">
        <v>158944.67</v>
      </c>
      <c r="L20" s="18">
        <v>14696.89</v>
      </c>
      <c r="M20" s="18">
        <v>2462503.62</v>
      </c>
      <c r="N20" s="18">
        <v>1635941.84</v>
      </c>
      <c r="O20" s="8"/>
      <c r="P20" s="5" t="s">
        <v>88</v>
      </c>
    </row>
    <row r="21" spans="1:16" ht="21.75" customHeight="1">
      <c r="A21" s="15"/>
      <c r="B21" s="16">
        <v>1531</v>
      </c>
      <c r="C21" s="5" t="s">
        <v>147</v>
      </c>
      <c r="D21" s="17">
        <v>305</v>
      </c>
      <c r="E21" s="18">
        <f>67707134.8-N21</f>
        <v>67055924.48</v>
      </c>
      <c r="F21" s="18">
        <v>47139779.6</v>
      </c>
      <c r="G21" s="18">
        <v>617270.91</v>
      </c>
      <c r="H21" s="18">
        <v>1018779.3</v>
      </c>
      <c r="I21" s="18">
        <v>68563.45</v>
      </c>
      <c r="J21" s="18">
        <v>268018.89</v>
      </c>
      <c r="K21" s="18">
        <v>4308535.83</v>
      </c>
      <c r="L21" s="18">
        <v>21714.35</v>
      </c>
      <c r="M21" s="18">
        <v>14264472.47</v>
      </c>
      <c r="N21" s="18">
        <v>651210.32</v>
      </c>
      <c r="O21" s="8"/>
      <c r="P21" s="5" t="s">
        <v>148</v>
      </c>
    </row>
    <row r="22" spans="1:16" ht="21.75" customHeight="1">
      <c r="A22" s="15"/>
      <c r="B22" s="16">
        <v>1532</v>
      </c>
      <c r="C22" s="5" t="s">
        <v>149</v>
      </c>
      <c r="D22" s="17">
        <v>35</v>
      </c>
      <c r="E22" s="18">
        <f>5999902.49-N22</f>
        <v>5922627.25</v>
      </c>
      <c r="F22" s="18">
        <v>4685976.05</v>
      </c>
      <c r="G22" s="18">
        <v>172129.03</v>
      </c>
      <c r="H22" s="18">
        <v>237146.03</v>
      </c>
      <c r="I22" s="18">
        <v>2054.64</v>
      </c>
      <c r="J22" s="18">
        <v>202166.91</v>
      </c>
      <c r="K22" s="18">
        <v>26189.75</v>
      </c>
      <c r="L22" s="18">
        <v>3428.5</v>
      </c>
      <c r="M22" s="18">
        <v>670811.59</v>
      </c>
      <c r="N22" s="18">
        <v>77275.24</v>
      </c>
      <c r="O22" s="8"/>
      <c r="P22" s="5" t="s">
        <v>150</v>
      </c>
    </row>
    <row r="23" spans="1:16" ht="21.75" customHeight="1">
      <c r="A23" s="15"/>
      <c r="B23" s="16">
        <v>1533</v>
      </c>
      <c r="C23" s="5" t="s">
        <v>151</v>
      </c>
      <c r="D23" s="17">
        <v>121</v>
      </c>
      <c r="E23" s="18">
        <f>50563129.66-N23</f>
        <v>49615050.989999995</v>
      </c>
      <c r="F23" s="18">
        <v>44786325.06</v>
      </c>
      <c r="G23" s="18">
        <v>295725.76</v>
      </c>
      <c r="H23" s="18">
        <v>519400.2</v>
      </c>
      <c r="I23" s="18">
        <v>3631.85</v>
      </c>
      <c r="J23" s="18">
        <v>440635.2</v>
      </c>
      <c r="K23" s="18">
        <v>1751145.04</v>
      </c>
      <c r="L23" s="18">
        <v>95368.92</v>
      </c>
      <c r="M23" s="18">
        <v>2670897.63</v>
      </c>
      <c r="N23" s="18">
        <v>948078.67</v>
      </c>
      <c r="O23" s="8"/>
      <c r="P23" s="5" t="s">
        <v>133</v>
      </c>
    </row>
    <row r="24" spans="1:16" ht="21.75" customHeight="1">
      <c r="A24" s="15"/>
      <c r="B24" s="16">
        <v>1541</v>
      </c>
      <c r="C24" s="5" t="s">
        <v>152</v>
      </c>
      <c r="D24" s="17">
        <v>105</v>
      </c>
      <c r="E24" s="18">
        <f>6453551.24-N24</f>
        <v>6319368.890000001</v>
      </c>
      <c r="F24" s="18">
        <v>4339016.04</v>
      </c>
      <c r="G24" s="18">
        <v>116050.86</v>
      </c>
      <c r="H24" s="18">
        <v>200232.73</v>
      </c>
      <c r="I24" s="18">
        <v>41874.15</v>
      </c>
      <c r="J24" s="18">
        <v>121028.44</v>
      </c>
      <c r="K24" s="18">
        <v>394114.92</v>
      </c>
      <c r="L24" s="18">
        <v>10156.31</v>
      </c>
      <c r="M24" s="18">
        <v>1231077.78</v>
      </c>
      <c r="N24" s="18">
        <v>134182.35</v>
      </c>
      <c r="O24" s="8"/>
      <c r="P24" s="5" t="s">
        <v>89</v>
      </c>
    </row>
    <row r="25" spans="1:16" ht="21.75" customHeight="1">
      <c r="A25" s="15" t="s">
        <v>59</v>
      </c>
      <c r="B25" s="16">
        <v>1542</v>
      </c>
      <c r="C25" s="5" t="s">
        <v>153</v>
      </c>
      <c r="D25" s="17">
        <v>83</v>
      </c>
      <c r="E25" s="18">
        <f>29450180.07-N25</f>
        <v>28876171.98</v>
      </c>
      <c r="F25" s="18">
        <v>21386085.45</v>
      </c>
      <c r="G25" s="18">
        <v>232175.75</v>
      </c>
      <c r="H25" s="18">
        <v>167893.59</v>
      </c>
      <c r="I25" s="18">
        <v>132198.11</v>
      </c>
      <c r="J25" s="18">
        <v>734290.83</v>
      </c>
      <c r="K25" s="18">
        <v>205759.63</v>
      </c>
      <c r="L25" s="18">
        <v>47291.42</v>
      </c>
      <c r="M25" s="18">
        <v>6544485.28</v>
      </c>
      <c r="N25" s="18">
        <v>574008.09</v>
      </c>
      <c r="O25" s="8"/>
      <c r="P25" s="5" t="s">
        <v>90</v>
      </c>
    </row>
    <row r="26" spans="1:16" ht="21.75" customHeight="1">
      <c r="A26" s="15"/>
      <c r="B26" s="16">
        <v>1544</v>
      </c>
      <c r="C26" s="5" t="s">
        <v>60</v>
      </c>
      <c r="D26" s="17" t="s">
        <v>4</v>
      </c>
      <c r="E26" s="18"/>
      <c r="F26" s="18" t="s">
        <v>5</v>
      </c>
      <c r="G26" s="18" t="s">
        <v>5</v>
      </c>
      <c r="H26" s="18" t="s">
        <v>5</v>
      </c>
      <c r="I26" s="18" t="s">
        <v>5</v>
      </c>
      <c r="J26" s="18" t="s">
        <v>5</v>
      </c>
      <c r="K26" s="18" t="s">
        <v>5</v>
      </c>
      <c r="L26" s="18" t="s">
        <v>5</v>
      </c>
      <c r="M26" s="18" t="s">
        <v>5</v>
      </c>
      <c r="N26" s="18" t="s">
        <v>5</v>
      </c>
      <c r="O26" s="8"/>
      <c r="P26" s="5" t="s">
        <v>245</v>
      </c>
    </row>
    <row r="27" spans="1:16" ht="21.75" customHeight="1">
      <c r="A27" s="15"/>
      <c r="B27" s="16"/>
      <c r="C27" s="5" t="s">
        <v>61</v>
      </c>
      <c r="D27" s="17">
        <v>66</v>
      </c>
      <c r="E27" s="18">
        <f>5984969.78-N27</f>
        <v>5810403.58</v>
      </c>
      <c r="F27" s="18">
        <v>4386827.44</v>
      </c>
      <c r="G27" s="18">
        <v>204123.9</v>
      </c>
      <c r="H27" s="18">
        <v>174480.22</v>
      </c>
      <c r="I27" s="18">
        <v>3387.73</v>
      </c>
      <c r="J27" s="18">
        <v>147392.38</v>
      </c>
      <c r="K27" s="18">
        <v>196736.42</v>
      </c>
      <c r="L27" s="18">
        <v>7768.59</v>
      </c>
      <c r="M27" s="18">
        <v>864253.1</v>
      </c>
      <c r="N27" s="18">
        <v>174566.2</v>
      </c>
      <c r="O27" s="8"/>
      <c r="P27" s="5" t="s">
        <v>91</v>
      </c>
    </row>
    <row r="28" spans="1:16" ht="21.75" customHeight="1">
      <c r="A28" s="15"/>
      <c r="B28" s="16">
        <v>1549</v>
      </c>
      <c r="C28" s="5" t="s">
        <v>62</v>
      </c>
      <c r="O28" s="8"/>
      <c r="P28" s="5" t="s">
        <v>92</v>
      </c>
    </row>
    <row r="29" spans="1:15" ht="21.75" customHeight="1">
      <c r="A29" s="15"/>
      <c r="B29" s="16"/>
      <c r="C29" s="5" t="s">
        <v>63</v>
      </c>
      <c r="D29" s="17">
        <v>260</v>
      </c>
      <c r="E29" s="18">
        <f>15356453.7-N29</f>
        <v>15177974.94</v>
      </c>
      <c r="F29" s="18">
        <v>9512861.96</v>
      </c>
      <c r="G29" s="18">
        <v>206647.99</v>
      </c>
      <c r="H29" s="18">
        <v>1475530.51</v>
      </c>
      <c r="I29" s="18">
        <v>413.79</v>
      </c>
      <c r="J29" s="18">
        <v>303122.99</v>
      </c>
      <c r="K29" s="18">
        <v>927330.14</v>
      </c>
      <c r="L29" s="18">
        <v>28352.91</v>
      </c>
      <c r="M29" s="18">
        <v>2902193.4</v>
      </c>
      <c r="N29" s="18">
        <v>178478.76</v>
      </c>
      <c r="O29" s="8"/>
    </row>
    <row r="30" spans="1:16" ht="21.75" customHeight="1">
      <c r="A30" s="15" t="s">
        <v>59</v>
      </c>
      <c r="B30" s="16">
        <v>1551</v>
      </c>
      <c r="C30" s="5" t="s">
        <v>154</v>
      </c>
      <c r="D30" s="17" t="s">
        <v>4</v>
      </c>
      <c r="E30" s="18"/>
      <c r="F30" s="18" t="s">
        <v>5</v>
      </c>
      <c r="G30" s="18" t="s">
        <v>5</v>
      </c>
      <c r="H30" s="18" t="s">
        <v>5</v>
      </c>
      <c r="I30" s="18" t="s">
        <v>5</v>
      </c>
      <c r="J30" s="18" t="s">
        <v>5</v>
      </c>
      <c r="K30" s="18" t="s">
        <v>5</v>
      </c>
      <c r="L30" s="18" t="s">
        <v>5</v>
      </c>
      <c r="M30" s="18" t="s">
        <v>5</v>
      </c>
      <c r="N30" s="18" t="s">
        <v>5</v>
      </c>
      <c r="O30" s="8"/>
      <c r="P30" s="5" t="s">
        <v>155</v>
      </c>
    </row>
    <row r="31" spans="1:16" ht="21.75" customHeight="1">
      <c r="A31" s="15"/>
      <c r="B31" s="16"/>
      <c r="C31" s="5" t="s">
        <v>156</v>
      </c>
      <c r="D31" s="17">
        <v>25</v>
      </c>
      <c r="E31" s="18">
        <f>8966506.21-N31</f>
        <v>8810744.620000001</v>
      </c>
      <c r="F31" s="18">
        <v>3682453.44</v>
      </c>
      <c r="G31" s="18">
        <v>420429.37</v>
      </c>
      <c r="H31" s="18">
        <v>73856.63</v>
      </c>
      <c r="I31" s="18" t="s">
        <v>139</v>
      </c>
      <c r="J31" s="18">
        <v>75491.6</v>
      </c>
      <c r="K31" s="18">
        <v>2647691.2</v>
      </c>
      <c r="L31" s="18">
        <v>838820.34</v>
      </c>
      <c r="M31" s="18">
        <v>1227763.62</v>
      </c>
      <c r="N31" s="18">
        <v>155761.59</v>
      </c>
      <c r="O31" s="8"/>
      <c r="P31" s="5" t="s">
        <v>157</v>
      </c>
    </row>
    <row r="32" spans="1:16" ht="21.75" customHeight="1">
      <c r="A32" s="15"/>
      <c r="B32" s="16"/>
      <c r="O32" s="8"/>
      <c r="P32" s="5" t="s">
        <v>158</v>
      </c>
    </row>
    <row r="33" spans="1:16" ht="21.75" customHeight="1">
      <c r="A33" s="15"/>
      <c r="B33" s="16">
        <v>1554</v>
      </c>
      <c r="C33" s="5" t="s">
        <v>64</v>
      </c>
      <c r="D33" s="17" t="s">
        <v>4</v>
      </c>
      <c r="E33" s="18"/>
      <c r="F33" s="18" t="s">
        <v>5</v>
      </c>
      <c r="G33" s="18" t="s">
        <v>5</v>
      </c>
      <c r="H33" s="18" t="s">
        <v>5</v>
      </c>
      <c r="I33" s="18" t="s">
        <v>5</v>
      </c>
      <c r="J33" s="18" t="s">
        <v>5</v>
      </c>
      <c r="K33" s="18" t="s">
        <v>5</v>
      </c>
      <c r="L33" s="18" t="s">
        <v>5</v>
      </c>
      <c r="M33" s="18" t="s">
        <v>5</v>
      </c>
      <c r="N33" s="18" t="s">
        <v>5</v>
      </c>
      <c r="O33" s="8"/>
      <c r="P33" s="5" t="s">
        <v>93</v>
      </c>
    </row>
    <row r="34" spans="1:16" ht="21.75" customHeight="1">
      <c r="A34" s="15"/>
      <c r="B34" s="16"/>
      <c r="C34" s="5" t="s">
        <v>65</v>
      </c>
      <c r="D34" s="17">
        <v>99</v>
      </c>
      <c r="E34" s="18">
        <f>34603642.95-N34</f>
        <v>33336793.450000003</v>
      </c>
      <c r="F34" s="18">
        <v>12221506.61</v>
      </c>
      <c r="G34" s="18">
        <v>172983.65</v>
      </c>
      <c r="H34" s="18">
        <v>304967.09</v>
      </c>
      <c r="I34" s="18">
        <v>8000</v>
      </c>
      <c r="J34" s="18">
        <v>187146.73</v>
      </c>
      <c r="K34" s="18">
        <v>6807992.74</v>
      </c>
      <c r="L34" s="18">
        <v>5516255.2</v>
      </c>
      <c r="M34" s="18">
        <v>9384790.94</v>
      </c>
      <c r="N34" s="18">
        <v>1266849.5</v>
      </c>
      <c r="O34" s="8"/>
      <c r="P34" s="5" t="s">
        <v>94</v>
      </c>
    </row>
    <row r="35" spans="1:16" ht="21.75" customHeight="1">
      <c r="A35" s="15"/>
      <c r="B35" s="16">
        <v>1600</v>
      </c>
      <c r="C35" s="5" t="s">
        <v>159</v>
      </c>
      <c r="D35" s="17">
        <v>98</v>
      </c>
      <c r="E35" s="18">
        <f>21310453.7-N35</f>
        <v>18021857</v>
      </c>
      <c r="F35" s="18">
        <v>6577610.9</v>
      </c>
      <c r="G35" s="18">
        <v>84544.7</v>
      </c>
      <c r="H35" s="18">
        <v>88884.9</v>
      </c>
      <c r="I35" s="18">
        <v>1053.86</v>
      </c>
      <c r="J35" s="18">
        <v>233585.4</v>
      </c>
      <c r="K35" s="18">
        <v>30548.85</v>
      </c>
      <c r="L35" s="18">
        <v>10031332.7</v>
      </c>
      <c r="M35" s="18">
        <v>974295.7</v>
      </c>
      <c r="N35" s="18">
        <v>3288596.7</v>
      </c>
      <c r="O35" s="8"/>
      <c r="P35" s="5" t="s">
        <v>95</v>
      </c>
    </row>
    <row r="36" spans="1:16" ht="21.75" customHeight="1">
      <c r="A36" s="15"/>
      <c r="B36" s="16">
        <v>1711</v>
      </c>
      <c r="C36" s="5" t="s">
        <v>160</v>
      </c>
      <c r="O36" s="8"/>
      <c r="P36" s="5" t="s">
        <v>96</v>
      </c>
    </row>
    <row r="37" spans="1:16" ht="21.75" customHeight="1">
      <c r="A37" s="15"/>
      <c r="B37" s="16"/>
      <c r="C37" s="5" t="s">
        <v>161</v>
      </c>
      <c r="D37" s="17">
        <v>511</v>
      </c>
      <c r="E37" s="18">
        <f>128708335.56-N37</f>
        <v>128114440.24000001</v>
      </c>
      <c r="F37" s="18">
        <v>83438519.95</v>
      </c>
      <c r="G37" s="18">
        <v>1232405.08</v>
      </c>
      <c r="H37" s="18">
        <v>7591611.45</v>
      </c>
      <c r="I37" s="18">
        <v>2314078.14</v>
      </c>
      <c r="J37" s="18">
        <v>2229673.93</v>
      </c>
      <c r="K37" s="18">
        <v>15344275.79</v>
      </c>
      <c r="L37" s="18">
        <v>60498.68</v>
      </c>
      <c r="M37" s="18">
        <v>16497272.55</v>
      </c>
      <c r="N37" s="18">
        <v>593895.32</v>
      </c>
      <c r="O37" s="8"/>
      <c r="P37" s="5" t="s">
        <v>97</v>
      </c>
    </row>
    <row r="38" spans="1:16" ht="21.75" customHeight="1">
      <c r="A38" s="15"/>
      <c r="B38" s="16">
        <v>1712</v>
      </c>
      <c r="C38" s="5" t="s">
        <v>162</v>
      </c>
      <c r="D38" s="17">
        <v>178</v>
      </c>
      <c r="E38" s="18">
        <f>9564231.83-N38</f>
        <v>9246663.86</v>
      </c>
      <c r="F38" s="18">
        <v>5152196.8</v>
      </c>
      <c r="G38" s="18">
        <v>975643.13</v>
      </c>
      <c r="H38" s="18">
        <v>605034.91</v>
      </c>
      <c r="I38" s="18">
        <v>35233.48</v>
      </c>
      <c r="J38" s="18">
        <v>1384431.53</v>
      </c>
      <c r="K38" s="18">
        <v>844.6</v>
      </c>
      <c r="L38" s="18">
        <v>45501.51</v>
      </c>
      <c r="M38" s="18">
        <v>1365345.87</v>
      </c>
      <c r="N38" s="18">
        <v>317567.97</v>
      </c>
      <c r="O38" s="8"/>
      <c r="P38" s="5" t="s">
        <v>163</v>
      </c>
    </row>
    <row r="39" spans="1:16" ht="21.75" customHeight="1">
      <c r="A39" s="15" t="s">
        <v>59</v>
      </c>
      <c r="B39" s="16">
        <v>1721</v>
      </c>
      <c r="C39" s="5" t="s">
        <v>66</v>
      </c>
      <c r="D39" s="17">
        <v>246</v>
      </c>
      <c r="E39" s="18">
        <f>19249512.73-N39</f>
        <v>18959268.55</v>
      </c>
      <c r="F39" s="18">
        <v>14127788.76</v>
      </c>
      <c r="G39" s="18">
        <v>164143.4</v>
      </c>
      <c r="H39" s="18">
        <v>612210.2</v>
      </c>
      <c r="I39" s="18">
        <v>288837.46</v>
      </c>
      <c r="J39" s="18">
        <v>288761.31</v>
      </c>
      <c r="K39" s="18">
        <v>1281581.57</v>
      </c>
      <c r="L39" s="18">
        <v>24609.02</v>
      </c>
      <c r="M39" s="18">
        <v>2461581.02</v>
      </c>
      <c r="N39" s="18">
        <v>290244.18</v>
      </c>
      <c r="O39" s="8"/>
      <c r="P39" s="5" t="s">
        <v>98</v>
      </c>
    </row>
    <row r="40" spans="1:16" ht="21.75" customHeight="1">
      <c r="A40" s="5"/>
      <c r="D40" s="17" t="s">
        <v>4</v>
      </c>
      <c r="E40" s="18" t="s">
        <v>5</v>
      </c>
      <c r="F40" s="18" t="s">
        <v>5</v>
      </c>
      <c r="G40" s="18" t="s">
        <v>5</v>
      </c>
      <c r="H40" s="18" t="s">
        <v>5</v>
      </c>
      <c r="I40" s="18" t="s">
        <v>5</v>
      </c>
      <c r="J40" s="18" t="s">
        <v>5</v>
      </c>
      <c r="K40" s="18" t="s">
        <v>5</v>
      </c>
      <c r="L40" s="18" t="s">
        <v>5</v>
      </c>
      <c r="M40" s="18" t="s">
        <v>5</v>
      </c>
      <c r="N40" s="18" t="s">
        <v>5</v>
      </c>
      <c r="O40" s="8"/>
      <c r="P40" s="5" t="s">
        <v>164</v>
      </c>
    </row>
    <row r="41" spans="1:15" ht="21.75" customHeight="1">
      <c r="A41" s="5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8"/>
    </row>
    <row r="42" spans="1:2" ht="21">
      <c r="A42" s="3"/>
      <c r="B42" s="2" t="s">
        <v>249</v>
      </c>
    </row>
    <row r="43" spans="1:2" ht="21">
      <c r="A43" s="3"/>
      <c r="B43" s="2" t="s">
        <v>250</v>
      </c>
    </row>
    <row r="44" spans="1:12" s="31" customFormat="1" ht="18" customHeight="1">
      <c r="A44" s="30"/>
      <c r="B44" s="31" t="s">
        <v>256</v>
      </c>
      <c r="C44" s="32"/>
      <c r="D44" s="33"/>
      <c r="E44" s="34"/>
      <c r="F44" s="35"/>
      <c r="G44" s="34"/>
      <c r="H44" s="35"/>
      <c r="I44" s="34"/>
      <c r="J44" s="35"/>
      <c r="K44" s="34"/>
      <c r="L44" s="35"/>
    </row>
    <row r="45" ht="21.75" customHeight="1">
      <c r="P45" s="9" t="s">
        <v>251</v>
      </c>
    </row>
    <row r="46" spans="1:16" s="2" customFormat="1" ht="21.75" customHeight="1">
      <c r="A46" s="3"/>
      <c r="B46" s="19"/>
      <c r="C46" s="19" t="s">
        <v>15</v>
      </c>
      <c r="D46" s="20" t="s">
        <v>9</v>
      </c>
      <c r="E46" s="21" t="s">
        <v>6</v>
      </c>
      <c r="F46" s="21" t="s">
        <v>16</v>
      </c>
      <c r="G46" s="21" t="s">
        <v>23</v>
      </c>
      <c r="H46" s="21" t="s">
        <v>28</v>
      </c>
      <c r="I46" s="21" t="s">
        <v>17</v>
      </c>
      <c r="J46" s="21" t="s">
        <v>34</v>
      </c>
      <c r="K46" s="21" t="s">
        <v>18</v>
      </c>
      <c r="L46" s="21" t="s">
        <v>19</v>
      </c>
      <c r="M46" s="21" t="s">
        <v>20</v>
      </c>
      <c r="N46" s="21" t="s">
        <v>46</v>
      </c>
      <c r="O46" s="19"/>
      <c r="P46" s="19"/>
    </row>
    <row r="47" spans="1:16" s="2" customFormat="1" ht="21.75" customHeight="1">
      <c r="A47" s="3"/>
      <c r="B47" s="3"/>
      <c r="C47" s="3" t="s">
        <v>15</v>
      </c>
      <c r="D47" s="22" t="s">
        <v>1</v>
      </c>
      <c r="E47" s="23" t="s">
        <v>11</v>
      </c>
      <c r="F47" s="23" t="s">
        <v>51</v>
      </c>
      <c r="G47" s="23" t="s">
        <v>24</v>
      </c>
      <c r="H47" s="23" t="s">
        <v>21</v>
      </c>
      <c r="I47" s="23" t="s">
        <v>41</v>
      </c>
      <c r="J47" s="23" t="s">
        <v>35</v>
      </c>
      <c r="K47" s="23" t="s">
        <v>22</v>
      </c>
      <c r="L47" s="23" t="s">
        <v>57</v>
      </c>
      <c r="M47" s="23" t="s">
        <v>48</v>
      </c>
      <c r="N47" s="23" t="s">
        <v>55</v>
      </c>
      <c r="O47" s="3"/>
      <c r="P47" s="3"/>
    </row>
    <row r="48" spans="1:16" s="2" customFormat="1" ht="21.75" customHeight="1">
      <c r="A48" s="3"/>
      <c r="B48" s="3"/>
      <c r="C48" s="3" t="s">
        <v>15</v>
      </c>
      <c r="D48" s="22" t="s">
        <v>10</v>
      </c>
      <c r="E48" s="23"/>
      <c r="F48" s="23" t="s">
        <v>37</v>
      </c>
      <c r="G48" s="23" t="s">
        <v>5</v>
      </c>
      <c r="H48" s="23" t="s">
        <v>29</v>
      </c>
      <c r="I48" s="23" t="s">
        <v>27</v>
      </c>
      <c r="J48" s="23" t="s">
        <v>36</v>
      </c>
      <c r="K48" s="23" t="s">
        <v>25</v>
      </c>
      <c r="L48" s="23"/>
      <c r="M48" s="23" t="s">
        <v>49</v>
      </c>
      <c r="N48" s="23" t="s">
        <v>47</v>
      </c>
      <c r="O48" s="3"/>
      <c r="P48" s="3"/>
    </row>
    <row r="49" spans="1:16" s="2" customFormat="1" ht="21.75" customHeight="1">
      <c r="A49" s="4"/>
      <c r="B49" s="4" t="s">
        <v>7</v>
      </c>
      <c r="C49" s="28" t="s">
        <v>135</v>
      </c>
      <c r="D49" s="22" t="s">
        <v>3</v>
      </c>
      <c r="E49" s="24"/>
      <c r="F49" s="23" t="s">
        <v>52</v>
      </c>
      <c r="G49" s="23" t="s">
        <v>5</v>
      </c>
      <c r="H49" s="23" t="s">
        <v>53</v>
      </c>
      <c r="I49" s="23" t="s">
        <v>31</v>
      </c>
      <c r="J49" s="23" t="s">
        <v>29</v>
      </c>
      <c r="K49" s="23" t="s">
        <v>37</v>
      </c>
      <c r="L49" s="23" t="s">
        <v>14</v>
      </c>
      <c r="M49" s="23" t="s">
        <v>58</v>
      </c>
      <c r="N49" s="23" t="s">
        <v>56</v>
      </c>
      <c r="O49" s="3"/>
      <c r="P49" s="28" t="s">
        <v>136</v>
      </c>
    </row>
    <row r="50" spans="1:16" s="2" customFormat="1" ht="21.75" customHeight="1">
      <c r="A50" s="4"/>
      <c r="B50" s="4" t="s">
        <v>8</v>
      </c>
      <c r="C50" s="29"/>
      <c r="E50" s="23" t="s">
        <v>5</v>
      </c>
      <c r="F50" s="23" t="s">
        <v>40</v>
      </c>
      <c r="G50" s="23" t="s">
        <v>5</v>
      </c>
      <c r="H50" s="23" t="s">
        <v>54</v>
      </c>
      <c r="I50" s="23" t="s">
        <v>29</v>
      </c>
      <c r="J50" s="23" t="s">
        <v>42</v>
      </c>
      <c r="K50" s="23" t="s">
        <v>38</v>
      </c>
      <c r="L50" s="23" t="s">
        <v>14</v>
      </c>
      <c r="M50" s="23" t="s">
        <v>50</v>
      </c>
      <c r="N50" s="23"/>
      <c r="O50" s="3"/>
      <c r="P50" s="29"/>
    </row>
    <row r="51" spans="1:16" s="2" customFormat="1" ht="21.75" customHeight="1">
      <c r="A51" s="3"/>
      <c r="B51" s="3"/>
      <c r="C51" s="3" t="s">
        <v>15</v>
      </c>
      <c r="D51" s="22" t="s">
        <v>5</v>
      </c>
      <c r="E51" s="23" t="s">
        <v>5</v>
      </c>
      <c r="F51" s="23"/>
      <c r="G51" s="23" t="s">
        <v>5</v>
      </c>
      <c r="H51" s="23" t="s">
        <v>30</v>
      </c>
      <c r="I51" s="23" t="s">
        <v>26</v>
      </c>
      <c r="J51" s="23" t="s">
        <v>43</v>
      </c>
      <c r="K51" s="23" t="s">
        <v>39</v>
      </c>
      <c r="L51" s="23" t="s">
        <v>14</v>
      </c>
      <c r="M51" s="23"/>
      <c r="N51" s="24"/>
      <c r="O51" s="3"/>
      <c r="P51" s="3"/>
    </row>
    <row r="52" spans="1:16" s="2" customFormat="1" ht="21.75" customHeight="1">
      <c r="A52" s="3"/>
      <c r="B52" s="3"/>
      <c r="C52" s="3" t="s">
        <v>15</v>
      </c>
      <c r="D52" s="22" t="s">
        <v>5</v>
      </c>
      <c r="E52" s="23" t="s">
        <v>5</v>
      </c>
      <c r="F52" s="24"/>
      <c r="G52" s="23" t="s">
        <v>5</v>
      </c>
      <c r="H52" s="23"/>
      <c r="I52" s="23" t="s">
        <v>33</v>
      </c>
      <c r="J52" s="23" t="s">
        <v>44</v>
      </c>
      <c r="K52" s="24"/>
      <c r="L52" s="23" t="s">
        <v>14</v>
      </c>
      <c r="M52" s="23" t="s">
        <v>5</v>
      </c>
      <c r="N52" s="23" t="s">
        <v>13</v>
      </c>
      <c r="O52" s="3"/>
      <c r="P52" s="3"/>
    </row>
    <row r="53" spans="1:16" s="2" customFormat="1" ht="21.75" customHeight="1">
      <c r="A53" s="3"/>
      <c r="B53" s="25"/>
      <c r="C53" s="25" t="s">
        <v>15</v>
      </c>
      <c r="D53" s="26" t="s">
        <v>5</v>
      </c>
      <c r="E53" s="27" t="s">
        <v>5</v>
      </c>
      <c r="F53" s="27" t="s">
        <v>5</v>
      </c>
      <c r="G53" s="27" t="s">
        <v>5</v>
      </c>
      <c r="H53" s="27" t="s">
        <v>5</v>
      </c>
      <c r="I53" s="27" t="s">
        <v>32</v>
      </c>
      <c r="J53" s="27" t="s">
        <v>45</v>
      </c>
      <c r="K53" s="27" t="s">
        <v>2</v>
      </c>
      <c r="L53" s="27" t="s">
        <v>14</v>
      </c>
      <c r="M53" s="27" t="s">
        <v>5</v>
      </c>
      <c r="N53" s="27" t="s">
        <v>13</v>
      </c>
      <c r="O53" s="25"/>
      <c r="P53" s="25"/>
    </row>
    <row r="54" spans="1:16" ht="21.75" customHeight="1">
      <c r="A54" s="15"/>
      <c r="B54" s="16">
        <v>1730</v>
      </c>
      <c r="C54" s="5" t="s">
        <v>165</v>
      </c>
      <c r="D54" s="17">
        <v>66</v>
      </c>
      <c r="E54" s="18">
        <f>3094880.45-N54</f>
        <v>3039432.9000000004</v>
      </c>
      <c r="F54" s="18">
        <v>1969257.66</v>
      </c>
      <c r="G54" s="18">
        <v>31893.41</v>
      </c>
      <c r="H54" s="18">
        <v>95323.86</v>
      </c>
      <c r="I54" s="18">
        <v>398933.53</v>
      </c>
      <c r="J54" s="18">
        <v>61013.62</v>
      </c>
      <c r="K54" s="18">
        <v>115175.86</v>
      </c>
      <c r="L54" s="18">
        <v>4036.68</v>
      </c>
      <c r="M54" s="18">
        <v>419245.84</v>
      </c>
      <c r="N54" s="18">
        <v>55447.55</v>
      </c>
      <c r="O54" s="8"/>
      <c r="P54" s="5" t="s">
        <v>166</v>
      </c>
    </row>
    <row r="55" spans="1:16" ht="21.75" customHeight="1">
      <c r="A55" s="15"/>
      <c r="B55" s="16"/>
      <c r="O55" s="8"/>
      <c r="P55" s="5" t="s">
        <v>167</v>
      </c>
    </row>
    <row r="56" spans="1:16" ht="21.75" customHeight="1">
      <c r="A56" s="15"/>
      <c r="B56" s="16">
        <v>1810</v>
      </c>
      <c r="C56" s="5" t="s">
        <v>67</v>
      </c>
      <c r="D56" s="17" t="s">
        <v>4</v>
      </c>
      <c r="E56" s="18"/>
      <c r="F56" s="18" t="s">
        <v>5</v>
      </c>
      <c r="G56" s="18" t="s">
        <v>5</v>
      </c>
      <c r="H56" s="18" t="s">
        <v>5</v>
      </c>
      <c r="I56" s="18" t="s">
        <v>5</v>
      </c>
      <c r="J56" s="18" t="s">
        <v>5</v>
      </c>
      <c r="K56" s="18" t="s">
        <v>5</v>
      </c>
      <c r="L56" s="18" t="s">
        <v>5</v>
      </c>
      <c r="M56" s="18" t="s">
        <v>5</v>
      </c>
      <c r="N56" s="18" t="s">
        <v>5</v>
      </c>
      <c r="O56" s="8"/>
      <c r="P56" s="5" t="s">
        <v>99</v>
      </c>
    </row>
    <row r="57" spans="1:16" ht="21.75" customHeight="1">
      <c r="A57" s="15"/>
      <c r="B57" s="16"/>
      <c r="C57" s="5" t="s">
        <v>68</v>
      </c>
      <c r="D57" s="17">
        <v>906</v>
      </c>
      <c r="E57" s="18">
        <f>90105698.09-N57</f>
        <v>85730648.02000001</v>
      </c>
      <c r="F57" s="18">
        <v>65184217.67</v>
      </c>
      <c r="G57" s="18">
        <v>1584801.04</v>
      </c>
      <c r="H57" s="18">
        <v>2056372.22</v>
      </c>
      <c r="I57" s="18">
        <v>6974981.4</v>
      </c>
      <c r="J57" s="18">
        <v>725677.86</v>
      </c>
      <c r="K57" s="18">
        <v>310599.75</v>
      </c>
      <c r="L57" s="18">
        <v>285657.23</v>
      </c>
      <c r="M57" s="18">
        <v>12983390.93</v>
      </c>
      <c r="N57" s="18">
        <v>4375050.07</v>
      </c>
      <c r="O57" s="8"/>
      <c r="P57" s="5" t="s">
        <v>100</v>
      </c>
    </row>
    <row r="58" spans="1:16" ht="21.75" customHeight="1">
      <c r="A58" s="15"/>
      <c r="B58" s="16">
        <v>1820</v>
      </c>
      <c r="C58" s="5" t="s">
        <v>168</v>
      </c>
      <c r="D58" s="17" t="s">
        <v>4</v>
      </c>
      <c r="E58" s="18"/>
      <c r="F58" s="18" t="s">
        <v>5</v>
      </c>
      <c r="G58" s="18" t="s">
        <v>5</v>
      </c>
      <c r="H58" s="18" t="s">
        <v>5</v>
      </c>
      <c r="I58" s="18" t="s">
        <v>5</v>
      </c>
      <c r="J58" s="18" t="s">
        <v>5</v>
      </c>
      <c r="K58" s="18" t="s">
        <v>5</v>
      </c>
      <c r="L58" s="18" t="s">
        <v>5</v>
      </c>
      <c r="M58" s="18" t="s">
        <v>5</v>
      </c>
      <c r="N58" s="18" t="s">
        <v>5</v>
      </c>
      <c r="O58" s="8"/>
      <c r="P58" s="5" t="s">
        <v>169</v>
      </c>
    </row>
    <row r="59" spans="1:16" ht="21.75" customHeight="1">
      <c r="A59" s="15"/>
      <c r="B59" s="16"/>
      <c r="C59" s="5" t="s">
        <v>170</v>
      </c>
      <c r="D59" s="17">
        <v>8</v>
      </c>
      <c r="E59" s="18">
        <f>1445256.45-N59</f>
        <v>1433117.45</v>
      </c>
      <c r="F59" s="18">
        <v>601471.24</v>
      </c>
      <c r="G59" s="18">
        <v>4831.67</v>
      </c>
      <c r="H59" s="18">
        <v>8556.4</v>
      </c>
      <c r="I59" s="18" t="s">
        <v>139</v>
      </c>
      <c r="J59" s="18">
        <v>8166.43</v>
      </c>
      <c r="K59" s="18" t="s">
        <v>139</v>
      </c>
      <c r="L59" s="18">
        <v>1906.41</v>
      </c>
      <c r="M59" s="18">
        <v>820324.3</v>
      </c>
      <c r="N59" s="18">
        <v>12139</v>
      </c>
      <c r="O59" s="8"/>
      <c r="P59" s="5" t="s">
        <v>171</v>
      </c>
    </row>
    <row r="60" spans="1:16" ht="21.75" customHeight="1">
      <c r="A60" s="15" t="s">
        <v>59</v>
      </c>
      <c r="B60" s="16">
        <v>1911</v>
      </c>
      <c r="C60" s="5" t="s">
        <v>172</v>
      </c>
      <c r="D60" s="17">
        <v>171</v>
      </c>
      <c r="E60" s="18">
        <f>11161366.25-N60</f>
        <v>10757623.84</v>
      </c>
      <c r="F60" s="18">
        <v>9289517.43</v>
      </c>
      <c r="G60" s="18">
        <v>78003.22</v>
      </c>
      <c r="H60" s="18">
        <v>122240.8</v>
      </c>
      <c r="I60" s="18">
        <v>21227.94</v>
      </c>
      <c r="J60" s="18">
        <v>111381.79</v>
      </c>
      <c r="K60" s="18">
        <v>26630.21</v>
      </c>
      <c r="L60" s="18">
        <v>43255.41</v>
      </c>
      <c r="M60" s="18">
        <v>1469109.46</v>
      </c>
      <c r="N60" s="18">
        <v>403742.41</v>
      </c>
      <c r="O60" s="8"/>
      <c r="P60" s="5" t="s">
        <v>101</v>
      </c>
    </row>
    <row r="61" spans="1:16" ht="21.75" customHeight="1">
      <c r="A61" s="15"/>
      <c r="B61" s="16">
        <v>1920</v>
      </c>
      <c r="C61" s="5" t="s">
        <v>173</v>
      </c>
      <c r="D61" s="17">
        <v>242</v>
      </c>
      <c r="E61" s="18">
        <f>10408972.46-N61</f>
        <v>9869163.180000002</v>
      </c>
      <c r="F61" s="18">
        <v>7452886.56</v>
      </c>
      <c r="G61" s="18">
        <v>55559.29</v>
      </c>
      <c r="H61" s="18">
        <v>319508.89</v>
      </c>
      <c r="I61" s="18">
        <v>409649.88</v>
      </c>
      <c r="J61" s="18">
        <v>341108.12</v>
      </c>
      <c r="K61" s="18">
        <v>750</v>
      </c>
      <c r="L61" s="18">
        <v>48525.54</v>
      </c>
      <c r="M61" s="18">
        <v>1780984.19</v>
      </c>
      <c r="N61" s="18">
        <v>539809.28</v>
      </c>
      <c r="O61" s="8"/>
      <c r="P61" s="5" t="s">
        <v>174</v>
      </c>
    </row>
    <row r="62" spans="1:16" ht="21.75" customHeight="1">
      <c r="A62" s="15" t="s">
        <v>59</v>
      </c>
      <c r="B62" s="16">
        <v>2010</v>
      </c>
      <c r="C62" s="5" t="s">
        <v>175</v>
      </c>
      <c r="D62" s="17">
        <v>553</v>
      </c>
      <c r="E62" s="18">
        <f>23845489.55-N62</f>
        <v>23094237.43</v>
      </c>
      <c r="F62" s="18">
        <v>17235330.33</v>
      </c>
      <c r="G62" s="18">
        <v>306144.96</v>
      </c>
      <c r="H62" s="18">
        <v>720710.86</v>
      </c>
      <c r="I62" s="18">
        <v>384652.01</v>
      </c>
      <c r="J62" s="18">
        <v>270896.02</v>
      </c>
      <c r="K62" s="18">
        <v>775224.77</v>
      </c>
      <c r="L62" s="18">
        <v>92283.99</v>
      </c>
      <c r="M62" s="18">
        <v>4060246.62</v>
      </c>
      <c r="N62" s="18">
        <v>751252.12</v>
      </c>
      <c r="O62" s="8"/>
      <c r="P62" s="5" t="s">
        <v>102</v>
      </c>
    </row>
    <row r="63" spans="1:16" ht="21.75" customHeight="1">
      <c r="A63" s="15" t="s">
        <v>59</v>
      </c>
      <c r="B63" s="16">
        <v>2101</v>
      </c>
      <c r="C63" s="5" t="s">
        <v>176</v>
      </c>
      <c r="D63" s="17">
        <v>319</v>
      </c>
      <c r="E63" s="18">
        <f>46365291.24-N63</f>
        <v>45804722.510000005</v>
      </c>
      <c r="F63" s="18">
        <v>30293609.2</v>
      </c>
      <c r="G63" s="18">
        <v>378541.34</v>
      </c>
      <c r="H63" s="18">
        <v>772867.49</v>
      </c>
      <c r="I63" s="18">
        <v>1329634.01</v>
      </c>
      <c r="J63" s="18">
        <v>666542.93</v>
      </c>
      <c r="K63" s="18">
        <v>3555872.97</v>
      </c>
      <c r="L63" s="18">
        <v>40837.16</v>
      </c>
      <c r="M63" s="18">
        <v>9327386.14</v>
      </c>
      <c r="N63" s="18">
        <v>560568.73</v>
      </c>
      <c r="O63" s="8"/>
      <c r="P63" s="5" t="s">
        <v>103</v>
      </c>
    </row>
    <row r="64" spans="1:16" ht="21.75" customHeight="1">
      <c r="A64" s="15" t="s">
        <v>59</v>
      </c>
      <c r="B64" s="16">
        <v>2211</v>
      </c>
      <c r="C64" s="5" t="s">
        <v>177</v>
      </c>
      <c r="D64" s="17" t="s">
        <v>4</v>
      </c>
      <c r="E64" s="18"/>
      <c r="F64" s="18" t="s">
        <v>5</v>
      </c>
      <c r="G64" s="18" t="s">
        <v>5</v>
      </c>
      <c r="H64" s="18" t="s">
        <v>5</v>
      </c>
      <c r="I64" s="18" t="s">
        <v>5</v>
      </c>
      <c r="J64" s="18" t="s">
        <v>5</v>
      </c>
      <c r="K64" s="18" t="s">
        <v>5</v>
      </c>
      <c r="L64" s="18" t="s">
        <v>5</v>
      </c>
      <c r="M64" s="18" t="s">
        <v>5</v>
      </c>
      <c r="N64" s="18" t="s">
        <v>5</v>
      </c>
      <c r="O64" s="8"/>
      <c r="P64" s="5" t="s">
        <v>178</v>
      </c>
    </row>
    <row r="65" spans="1:16" ht="21.75" customHeight="1">
      <c r="A65" s="15"/>
      <c r="B65" s="16"/>
      <c r="C65" s="5" t="s">
        <v>179</v>
      </c>
      <c r="D65" s="17">
        <v>121</v>
      </c>
      <c r="E65" s="18">
        <f>17131980.08-N65</f>
        <v>16741824.079999998</v>
      </c>
      <c r="F65" s="18">
        <v>6662430.43</v>
      </c>
      <c r="G65" s="18">
        <v>66254.38</v>
      </c>
      <c r="H65" s="18">
        <v>211671.34</v>
      </c>
      <c r="I65" s="18">
        <v>129590.74</v>
      </c>
      <c r="J65" s="18">
        <v>211055.64</v>
      </c>
      <c r="K65" s="18">
        <v>3446003.72</v>
      </c>
      <c r="L65" s="18">
        <v>88059.56</v>
      </c>
      <c r="M65" s="18">
        <v>6316914.27</v>
      </c>
      <c r="N65" s="18">
        <v>390156</v>
      </c>
      <c r="O65" s="8"/>
      <c r="P65" s="5" t="s">
        <v>180</v>
      </c>
    </row>
    <row r="66" spans="1:16" ht="21.75" customHeight="1">
      <c r="A66" s="15"/>
      <c r="B66" s="16">
        <v>2221</v>
      </c>
      <c r="C66" s="5" t="s">
        <v>181</v>
      </c>
      <c r="D66" s="17">
        <v>264</v>
      </c>
      <c r="E66" s="18">
        <f>32832045.73-N97</f>
        <v>32748485.6</v>
      </c>
      <c r="F66" s="18">
        <v>9839678.94</v>
      </c>
      <c r="G66" s="18">
        <v>39843.35</v>
      </c>
      <c r="H66" s="18">
        <v>323503.51</v>
      </c>
      <c r="I66" s="18">
        <v>44912.79</v>
      </c>
      <c r="J66" s="18">
        <v>187375.43</v>
      </c>
      <c r="K66" s="18">
        <v>8205.97</v>
      </c>
      <c r="L66" s="18">
        <v>61319.36</v>
      </c>
      <c r="M66" s="18">
        <v>22327206.37</v>
      </c>
      <c r="N66" s="18">
        <v>102147.68</v>
      </c>
      <c r="O66" s="8"/>
      <c r="P66" s="5" t="s">
        <v>104</v>
      </c>
    </row>
    <row r="67" spans="1:16" ht="21.75" customHeight="1">
      <c r="A67" s="15"/>
      <c r="B67" s="16">
        <v>2320</v>
      </c>
      <c r="C67" s="5" t="s">
        <v>182</v>
      </c>
      <c r="D67" s="17">
        <v>30</v>
      </c>
      <c r="E67" s="18">
        <f>179026576.6-N67</f>
        <v>177167767.9</v>
      </c>
      <c r="F67" s="18">
        <v>122417773.9</v>
      </c>
      <c r="G67" s="18">
        <v>767542.1</v>
      </c>
      <c r="H67" s="18">
        <v>1748272.1</v>
      </c>
      <c r="I67" s="18" t="s">
        <v>139</v>
      </c>
      <c r="J67" s="18">
        <v>1663322</v>
      </c>
      <c r="K67" s="18">
        <v>6095008.89</v>
      </c>
      <c r="L67" s="18">
        <v>29768692</v>
      </c>
      <c r="M67" s="18">
        <v>14707157</v>
      </c>
      <c r="N67" s="18">
        <v>1858808.7</v>
      </c>
      <c r="O67" s="8"/>
      <c r="P67" s="5" t="s">
        <v>183</v>
      </c>
    </row>
    <row r="68" spans="1:16" ht="21.75" customHeight="1">
      <c r="A68" s="15" t="s">
        <v>59</v>
      </c>
      <c r="B68" s="16">
        <v>2411</v>
      </c>
      <c r="C68" s="5" t="s">
        <v>69</v>
      </c>
      <c r="D68" s="17" t="s">
        <v>4</v>
      </c>
      <c r="E68" s="18"/>
      <c r="F68" s="18" t="s">
        <v>5</v>
      </c>
      <c r="G68" s="18" t="s">
        <v>5</v>
      </c>
      <c r="H68" s="18" t="s">
        <v>5</v>
      </c>
      <c r="I68" s="18" t="s">
        <v>5</v>
      </c>
      <c r="J68" s="18" t="s">
        <v>5</v>
      </c>
      <c r="K68" s="18" t="s">
        <v>5</v>
      </c>
      <c r="L68" s="18" t="s">
        <v>5</v>
      </c>
      <c r="M68" s="18" t="s">
        <v>5</v>
      </c>
      <c r="N68" s="18" t="s">
        <v>5</v>
      </c>
      <c r="O68" s="8"/>
      <c r="P68" s="5" t="s">
        <v>105</v>
      </c>
    </row>
    <row r="69" spans="1:16" ht="21.75" customHeight="1">
      <c r="A69" s="15"/>
      <c r="B69" s="16"/>
      <c r="C69" s="5" t="s">
        <v>184</v>
      </c>
      <c r="D69" s="17">
        <v>234</v>
      </c>
      <c r="E69" s="18">
        <f>74343116.51-N69</f>
        <v>72466633.18</v>
      </c>
      <c r="F69" s="18">
        <v>52838229.57</v>
      </c>
      <c r="G69" s="18">
        <v>3379921.55</v>
      </c>
      <c r="H69" s="18">
        <v>2108855.36</v>
      </c>
      <c r="I69" s="18">
        <v>6118.28</v>
      </c>
      <c r="J69" s="18">
        <v>2571844.85</v>
      </c>
      <c r="K69" s="18">
        <v>1712682.74</v>
      </c>
      <c r="L69" s="18">
        <v>252811.97</v>
      </c>
      <c r="M69" s="18">
        <v>11472652.18</v>
      </c>
      <c r="N69" s="18">
        <v>1876483.33</v>
      </c>
      <c r="O69" s="8"/>
      <c r="P69" s="5" t="s">
        <v>106</v>
      </c>
    </row>
    <row r="70" spans="1:16" ht="21.75" customHeight="1">
      <c r="A70" s="15" t="s">
        <v>59</v>
      </c>
      <c r="B70" s="16">
        <v>2421</v>
      </c>
      <c r="C70" s="5" t="s">
        <v>70</v>
      </c>
      <c r="O70" s="8"/>
      <c r="P70" s="5" t="s">
        <v>185</v>
      </c>
    </row>
    <row r="71" spans="1:16" ht="21.75" customHeight="1">
      <c r="A71" s="15"/>
      <c r="B71" s="16"/>
      <c r="C71" s="5" t="s">
        <v>186</v>
      </c>
      <c r="D71" s="17">
        <v>443</v>
      </c>
      <c r="E71" s="18">
        <f>76695157.71-N71</f>
        <v>75616844.75999999</v>
      </c>
      <c r="F71" s="18">
        <v>58220174.41</v>
      </c>
      <c r="G71" s="18">
        <v>255857.19</v>
      </c>
      <c r="H71" s="18">
        <v>572514.05</v>
      </c>
      <c r="I71" s="18">
        <v>2057.52</v>
      </c>
      <c r="J71" s="18">
        <v>2782035.36</v>
      </c>
      <c r="K71" s="18">
        <v>3746720.18</v>
      </c>
      <c r="L71" s="18">
        <v>970873.82</v>
      </c>
      <c r="M71" s="18">
        <v>10144925.17</v>
      </c>
      <c r="N71" s="18">
        <v>1078312.95</v>
      </c>
      <c r="O71" s="8"/>
      <c r="P71" s="5" t="s">
        <v>187</v>
      </c>
    </row>
    <row r="72" spans="1:16" ht="21.75" customHeight="1">
      <c r="A72" s="15"/>
      <c r="B72" s="16">
        <v>2430</v>
      </c>
      <c r="C72" s="5" t="s">
        <v>188</v>
      </c>
      <c r="D72" s="17">
        <v>21</v>
      </c>
      <c r="E72" s="18">
        <f>10641532.29-N72</f>
        <v>10574108.899999999</v>
      </c>
      <c r="F72" s="18">
        <v>5964758.47</v>
      </c>
      <c r="G72" s="18">
        <v>357463.21</v>
      </c>
      <c r="H72" s="18">
        <v>173423.37</v>
      </c>
      <c r="I72" s="18" t="s">
        <v>139</v>
      </c>
      <c r="J72" s="18">
        <v>181450.03</v>
      </c>
      <c r="K72" s="18">
        <v>61147.09</v>
      </c>
      <c r="L72" s="18">
        <v>31207.34</v>
      </c>
      <c r="M72" s="18">
        <v>3872082.77</v>
      </c>
      <c r="N72" s="18">
        <v>67423.39</v>
      </c>
      <c r="O72" s="8"/>
      <c r="P72" s="5" t="s">
        <v>189</v>
      </c>
    </row>
    <row r="73" spans="1:16" ht="21.75" customHeight="1">
      <c r="A73" s="15" t="s">
        <v>59</v>
      </c>
      <c r="B73" s="16">
        <v>2511</v>
      </c>
      <c r="C73" s="5" t="s">
        <v>71</v>
      </c>
      <c r="D73" s="17" t="s">
        <v>4</v>
      </c>
      <c r="E73" s="18"/>
      <c r="F73" s="18" t="s">
        <v>5</v>
      </c>
      <c r="G73" s="18" t="s">
        <v>5</v>
      </c>
      <c r="H73" s="18" t="s">
        <v>5</v>
      </c>
      <c r="I73" s="18" t="s">
        <v>5</v>
      </c>
      <c r="J73" s="18" t="s">
        <v>5</v>
      </c>
      <c r="K73" s="18" t="s">
        <v>5</v>
      </c>
      <c r="L73" s="18" t="s">
        <v>5</v>
      </c>
      <c r="M73" s="18" t="s">
        <v>5</v>
      </c>
      <c r="N73" s="18" t="s">
        <v>5</v>
      </c>
      <c r="O73" s="8"/>
      <c r="P73" s="5" t="s">
        <v>107</v>
      </c>
    </row>
    <row r="74" spans="1:16" ht="21.75" customHeight="1">
      <c r="A74" s="15"/>
      <c r="B74" s="16"/>
      <c r="C74" s="5" t="s">
        <v>190</v>
      </c>
      <c r="D74" s="17">
        <v>324</v>
      </c>
      <c r="E74" s="18">
        <f>71815716.71-N74</f>
        <v>70295386.11999999</v>
      </c>
      <c r="F74" s="18">
        <v>56641768.65</v>
      </c>
      <c r="G74" s="18">
        <v>2076602.89</v>
      </c>
      <c r="H74" s="18">
        <v>1986585.66</v>
      </c>
      <c r="I74" s="18">
        <v>47878.33</v>
      </c>
      <c r="J74" s="18">
        <v>1639753.18</v>
      </c>
      <c r="K74" s="18">
        <v>199487.67</v>
      </c>
      <c r="L74" s="18">
        <v>305962.48</v>
      </c>
      <c r="M74" s="18">
        <v>8917677.85</v>
      </c>
      <c r="N74" s="18">
        <v>1520330.59</v>
      </c>
      <c r="O74" s="8"/>
      <c r="P74" s="5" t="s">
        <v>108</v>
      </c>
    </row>
    <row r="75" spans="1:16" ht="21.75" customHeight="1">
      <c r="A75" s="15"/>
      <c r="B75" s="16">
        <v>2520</v>
      </c>
      <c r="C75" s="5" t="s">
        <v>191</v>
      </c>
      <c r="D75" s="17">
        <v>821</v>
      </c>
      <c r="E75" s="18">
        <f>70542525.36-N75</f>
        <v>69340651.88</v>
      </c>
      <c r="F75" s="18">
        <v>47253619.56</v>
      </c>
      <c r="G75" s="18">
        <v>172553.09</v>
      </c>
      <c r="H75" s="18">
        <v>3258002.94</v>
      </c>
      <c r="I75" s="18">
        <v>438639.13</v>
      </c>
      <c r="J75" s="18">
        <v>1022253.22</v>
      </c>
      <c r="K75" s="18">
        <v>2122019.82</v>
      </c>
      <c r="L75" s="18">
        <v>207693.6</v>
      </c>
      <c r="M75" s="18">
        <v>16067744.01</v>
      </c>
      <c r="N75" s="18">
        <v>1201873.48</v>
      </c>
      <c r="O75" s="8"/>
      <c r="P75" s="5" t="s">
        <v>109</v>
      </c>
    </row>
    <row r="76" spans="1:16" ht="21.75" customHeight="1">
      <c r="A76" s="15"/>
      <c r="B76" s="16">
        <v>2610</v>
      </c>
      <c r="C76" s="5" t="s">
        <v>192</v>
      </c>
      <c r="D76" s="17">
        <v>57</v>
      </c>
      <c r="E76" s="18">
        <f>18938888.35-N76</f>
        <v>18744311.450000003</v>
      </c>
      <c r="F76" s="18">
        <v>7746703.12</v>
      </c>
      <c r="G76" s="18">
        <v>2089267.22</v>
      </c>
      <c r="H76" s="18">
        <v>798600.68</v>
      </c>
      <c r="I76" s="18">
        <v>504</v>
      </c>
      <c r="J76" s="18">
        <v>324074.81</v>
      </c>
      <c r="K76" s="18">
        <v>279913.71</v>
      </c>
      <c r="L76" s="18">
        <v>60091.69</v>
      </c>
      <c r="M76" s="18">
        <v>7639733.11</v>
      </c>
      <c r="N76" s="18">
        <v>194576.9</v>
      </c>
      <c r="O76" s="8"/>
      <c r="P76" s="5" t="s">
        <v>193</v>
      </c>
    </row>
    <row r="77" spans="1:16" ht="21.75" customHeight="1">
      <c r="A77" s="15" t="s">
        <v>59</v>
      </c>
      <c r="B77" s="16">
        <v>2691</v>
      </c>
      <c r="C77" s="5" t="s">
        <v>72</v>
      </c>
      <c r="D77" s="17" t="s">
        <v>4</v>
      </c>
      <c r="E77" s="18"/>
      <c r="F77" s="18" t="s">
        <v>5</v>
      </c>
      <c r="G77" s="18" t="s">
        <v>5</v>
      </c>
      <c r="H77" s="18" t="s">
        <v>5</v>
      </c>
      <c r="I77" s="18" t="s">
        <v>5</v>
      </c>
      <c r="J77" s="18" t="s">
        <v>5</v>
      </c>
      <c r="K77" s="18" t="s">
        <v>5</v>
      </c>
      <c r="L77" s="18" t="s">
        <v>5</v>
      </c>
      <c r="M77" s="18" t="s">
        <v>5</v>
      </c>
      <c r="N77" s="18" t="s">
        <v>5</v>
      </c>
      <c r="O77" s="8"/>
      <c r="P77" s="5" t="s">
        <v>110</v>
      </c>
    </row>
    <row r="78" spans="1:16" ht="21.75" customHeight="1">
      <c r="A78" s="15"/>
      <c r="B78" s="16"/>
      <c r="C78" s="5" t="s">
        <v>194</v>
      </c>
      <c r="D78" s="17">
        <v>373</v>
      </c>
      <c r="E78" s="18">
        <f>14752414.29-N78</f>
        <v>14170625.04</v>
      </c>
      <c r="F78" s="18">
        <v>5770043.56</v>
      </c>
      <c r="G78" s="18">
        <v>1286779.56</v>
      </c>
      <c r="H78" s="18">
        <v>1922032.16</v>
      </c>
      <c r="I78" s="18">
        <v>47375.76</v>
      </c>
      <c r="J78" s="18">
        <v>545047.51</v>
      </c>
      <c r="K78" s="18">
        <v>418954.01</v>
      </c>
      <c r="L78" s="18">
        <v>40559.27</v>
      </c>
      <c r="M78" s="18">
        <v>4721622.46</v>
      </c>
      <c r="N78" s="18">
        <v>581789.25</v>
      </c>
      <c r="O78" s="8"/>
      <c r="P78" s="5" t="s">
        <v>111</v>
      </c>
    </row>
    <row r="79" spans="1:16" ht="21.75" customHeight="1">
      <c r="A79" s="15"/>
      <c r="B79" s="16">
        <v>2693</v>
      </c>
      <c r="C79" s="5" t="s">
        <v>73</v>
      </c>
      <c r="O79" s="8"/>
      <c r="P79" s="5" t="s">
        <v>112</v>
      </c>
    </row>
    <row r="80" spans="1:16" ht="21.75" customHeight="1">
      <c r="A80" s="15"/>
      <c r="B80" s="16"/>
      <c r="C80" s="5" t="s">
        <v>74</v>
      </c>
      <c r="D80" s="17">
        <v>74</v>
      </c>
      <c r="E80" s="18">
        <f>844583.64-N80</f>
        <v>809348.5800000001</v>
      </c>
      <c r="F80" s="18">
        <v>240322.83</v>
      </c>
      <c r="G80" s="18">
        <v>196078.53</v>
      </c>
      <c r="H80" s="18">
        <v>82824.56</v>
      </c>
      <c r="I80" s="18">
        <v>60</v>
      </c>
      <c r="J80" s="18">
        <v>18159.54</v>
      </c>
      <c r="K80" s="18">
        <v>219899.48</v>
      </c>
      <c r="L80" s="18">
        <v>1416.63</v>
      </c>
      <c r="M80" s="18">
        <v>85822.06</v>
      </c>
      <c r="N80" s="18">
        <v>35235.06</v>
      </c>
      <c r="O80" s="8"/>
      <c r="P80" s="5" t="s">
        <v>113</v>
      </c>
    </row>
    <row r="81" spans="1:16" ht="21.75" customHeight="1">
      <c r="A81" s="15"/>
      <c r="B81" s="16">
        <v>2695</v>
      </c>
      <c r="C81" s="5" t="s">
        <v>195</v>
      </c>
      <c r="D81" s="17" t="s">
        <v>4</v>
      </c>
      <c r="E81" s="18"/>
      <c r="F81" s="18" t="s">
        <v>5</v>
      </c>
      <c r="G81" s="18" t="s">
        <v>5</v>
      </c>
      <c r="H81" s="18" t="s">
        <v>5</v>
      </c>
      <c r="I81" s="18" t="s">
        <v>5</v>
      </c>
      <c r="J81" s="18" t="s">
        <v>5</v>
      </c>
      <c r="K81" s="18" t="s">
        <v>5</v>
      </c>
      <c r="L81" s="18" t="s">
        <v>5</v>
      </c>
      <c r="M81" s="18" t="s">
        <v>5</v>
      </c>
      <c r="N81" s="18" t="s">
        <v>5</v>
      </c>
      <c r="O81" s="8"/>
      <c r="P81" s="5" t="s">
        <v>114</v>
      </c>
    </row>
    <row r="82" spans="1:16" ht="21.75" customHeight="1">
      <c r="A82" s="15"/>
      <c r="B82" s="16"/>
      <c r="C82" s="5" t="s">
        <v>196</v>
      </c>
      <c r="D82" s="17">
        <v>408</v>
      </c>
      <c r="E82" s="18">
        <f>55467396.64-N82</f>
        <v>55158509.45</v>
      </c>
      <c r="F82" s="18">
        <v>35117010.29</v>
      </c>
      <c r="G82" s="18">
        <v>2344179.69</v>
      </c>
      <c r="H82" s="18">
        <v>1319814.26</v>
      </c>
      <c r="I82" s="18">
        <v>55375.84</v>
      </c>
      <c r="J82" s="18">
        <v>1041601.8</v>
      </c>
      <c r="K82" s="18">
        <v>461385.78</v>
      </c>
      <c r="L82" s="18">
        <v>92521.79</v>
      </c>
      <c r="M82" s="18">
        <v>15035507.21</v>
      </c>
      <c r="N82" s="18">
        <v>308887.19</v>
      </c>
      <c r="O82" s="8"/>
      <c r="P82" s="5" t="s">
        <v>115</v>
      </c>
    </row>
    <row r="83" spans="1:2" ht="21">
      <c r="A83" s="3"/>
      <c r="B83" s="2" t="s">
        <v>249</v>
      </c>
    </row>
    <row r="84" spans="1:2" ht="21">
      <c r="A84" s="3"/>
      <c r="B84" s="2" t="s">
        <v>250</v>
      </c>
    </row>
    <row r="85" spans="1:12" s="31" customFormat="1" ht="18" customHeight="1">
      <c r="A85" s="30"/>
      <c r="B85" s="31" t="s">
        <v>256</v>
      </c>
      <c r="C85" s="32"/>
      <c r="D85" s="33"/>
      <c r="E85" s="34"/>
      <c r="F85" s="35"/>
      <c r="G85" s="34"/>
      <c r="H85" s="35"/>
      <c r="I85" s="34"/>
      <c r="J85" s="35"/>
      <c r="K85" s="34"/>
      <c r="L85" s="35"/>
    </row>
    <row r="86" ht="21.75" customHeight="1">
      <c r="P86" s="9" t="s">
        <v>251</v>
      </c>
    </row>
    <row r="87" spans="1:16" s="2" customFormat="1" ht="21.75" customHeight="1">
      <c r="A87" s="3"/>
      <c r="B87" s="19"/>
      <c r="C87" s="19" t="s">
        <v>15</v>
      </c>
      <c r="D87" s="20" t="s">
        <v>9</v>
      </c>
      <c r="E87" s="21" t="s">
        <v>6</v>
      </c>
      <c r="F87" s="21" t="s">
        <v>16</v>
      </c>
      <c r="G87" s="21" t="s">
        <v>23</v>
      </c>
      <c r="H87" s="21" t="s">
        <v>28</v>
      </c>
      <c r="I87" s="21" t="s">
        <v>17</v>
      </c>
      <c r="J87" s="21" t="s">
        <v>34</v>
      </c>
      <c r="K87" s="21" t="s">
        <v>18</v>
      </c>
      <c r="L87" s="21" t="s">
        <v>19</v>
      </c>
      <c r="M87" s="21" t="s">
        <v>20</v>
      </c>
      <c r="N87" s="21" t="s">
        <v>46</v>
      </c>
      <c r="O87" s="19"/>
      <c r="P87" s="19"/>
    </row>
    <row r="88" spans="1:16" s="2" customFormat="1" ht="21.75" customHeight="1">
      <c r="A88" s="3"/>
      <c r="B88" s="3"/>
      <c r="C88" s="3" t="s">
        <v>15</v>
      </c>
      <c r="D88" s="22" t="s">
        <v>1</v>
      </c>
      <c r="E88" s="23" t="s">
        <v>11</v>
      </c>
      <c r="F88" s="23" t="s">
        <v>51</v>
      </c>
      <c r="G88" s="23" t="s">
        <v>24</v>
      </c>
      <c r="H88" s="23" t="s">
        <v>21</v>
      </c>
      <c r="I88" s="23" t="s">
        <v>41</v>
      </c>
      <c r="J88" s="23" t="s">
        <v>35</v>
      </c>
      <c r="K88" s="23" t="s">
        <v>22</v>
      </c>
      <c r="L88" s="23" t="s">
        <v>57</v>
      </c>
      <c r="M88" s="23" t="s">
        <v>48</v>
      </c>
      <c r="N88" s="23" t="s">
        <v>55</v>
      </c>
      <c r="O88" s="3"/>
      <c r="P88" s="3"/>
    </row>
    <row r="89" spans="1:16" s="2" customFormat="1" ht="21.75" customHeight="1">
      <c r="A89" s="3"/>
      <c r="B89" s="3"/>
      <c r="C89" s="3" t="s">
        <v>15</v>
      </c>
      <c r="D89" s="22" t="s">
        <v>10</v>
      </c>
      <c r="E89" s="23"/>
      <c r="F89" s="23" t="s">
        <v>37</v>
      </c>
      <c r="G89" s="23" t="s">
        <v>5</v>
      </c>
      <c r="H89" s="23" t="s">
        <v>29</v>
      </c>
      <c r="I89" s="23" t="s">
        <v>27</v>
      </c>
      <c r="J89" s="23" t="s">
        <v>36</v>
      </c>
      <c r="K89" s="23" t="s">
        <v>25</v>
      </c>
      <c r="L89" s="23"/>
      <c r="M89" s="23" t="s">
        <v>49</v>
      </c>
      <c r="N89" s="23" t="s">
        <v>47</v>
      </c>
      <c r="O89" s="3"/>
      <c r="P89" s="3"/>
    </row>
    <row r="90" spans="1:16" s="2" customFormat="1" ht="21.75" customHeight="1">
      <c r="A90" s="4"/>
      <c r="B90" s="4" t="s">
        <v>7</v>
      </c>
      <c r="C90" s="28" t="s">
        <v>135</v>
      </c>
      <c r="D90" s="22" t="s">
        <v>3</v>
      </c>
      <c r="E90" s="24"/>
      <c r="F90" s="23" t="s">
        <v>52</v>
      </c>
      <c r="G90" s="23" t="s">
        <v>5</v>
      </c>
      <c r="H90" s="23" t="s">
        <v>53</v>
      </c>
      <c r="I90" s="23" t="s">
        <v>31</v>
      </c>
      <c r="J90" s="23" t="s">
        <v>29</v>
      </c>
      <c r="K90" s="23" t="s">
        <v>37</v>
      </c>
      <c r="L90" s="23" t="s">
        <v>14</v>
      </c>
      <c r="M90" s="23" t="s">
        <v>58</v>
      </c>
      <c r="N90" s="23" t="s">
        <v>56</v>
      </c>
      <c r="O90" s="3"/>
      <c r="P90" s="28" t="s">
        <v>136</v>
      </c>
    </row>
    <row r="91" spans="1:16" s="2" customFormat="1" ht="21.75" customHeight="1">
      <c r="A91" s="4"/>
      <c r="B91" s="4" t="s">
        <v>8</v>
      </c>
      <c r="C91" s="29"/>
      <c r="E91" s="23" t="s">
        <v>5</v>
      </c>
      <c r="F91" s="23" t="s">
        <v>40</v>
      </c>
      <c r="G91" s="23" t="s">
        <v>5</v>
      </c>
      <c r="H91" s="23" t="s">
        <v>54</v>
      </c>
      <c r="I91" s="23" t="s">
        <v>29</v>
      </c>
      <c r="J91" s="23" t="s">
        <v>42</v>
      </c>
      <c r="K91" s="23" t="s">
        <v>38</v>
      </c>
      <c r="L91" s="23" t="s">
        <v>14</v>
      </c>
      <c r="M91" s="23" t="s">
        <v>50</v>
      </c>
      <c r="N91" s="23"/>
      <c r="O91" s="3"/>
      <c r="P91" s="29"/>
    </row>
    <row r="92" spans="1:16" s="2" customFormat="1" ht="21.75" customHeight="1">
      <c r="A92" s="3"/>
      <c r="B92" s="3"/>
      <c r="C92" s="3" t="s">
        <v>15</v>
      </c>
      <c r="D92" s="22" t="s">
        <v>5</v>
      </c>
      <c r="E92" s="23" t="s">
        <v>5</v>
      </c>
      <c r="F92" s="23"/>
      <c r="G92" s="23" t="s">
        <v>5</v>
      </c>
      <c r="H92" s="23" t="s">
        <v>30</v>
      </c>
      <c r="I92" s="23" t="s">
        <v>26</v>
      </c>
      <c r="J92" s="23" t="s">
        <v>43</v>
      </c>
      <c r="K92" s="23" t="s">
        <v>39</v>
      </c>
      <c r="L92" s="23" t="s">
        <v>14</v>
      </c>
      <c r="M92" s="23"/>
      <c r="N92" s="24"/>
      <c r="O92" s="3"/>
      <c r="P92" s="3"/>
    </row>
    <row r="93" spans="1:16" s="2" customFormat="1" ht="21.75" customHeight="1">
      <c r="A93" s="3"/>
      <c r="B93" s="3"/>
      <c r="C93" s="3" t="s">
        <v>15</v>
      </c>
      <c r="D93" s="22" t="s">
        <v>5</v>
      </c>
      <c r="E93" s="23" t="s">
        <v>5</v>
      </c>
      <c r="F93" s="24"/>
      <c r="G93" s="23" t="s">
        <v>5</v>
      </c>
      <c r="H93" s="23"/>
      <c r="I93" s="23" t="s">
        <v>33</v>
      </c>
      <c r="J93" s="23" t="s">
        <v>44</v>
      </c>
      <c r="K93" s="24"/>
      <c r="L93" s="23" t="s">
        <v>14</v>
      </c>
      <c r="M93" s="23" t="s">
        <v>5</v>
      </c>
      <c r="N93" s="23" t="s">
        <v>13</v>
      </c>
      <c r="O93" s="3"/>
      <c r="P93" s="3"/>
    </row>
    <row r="94" spans="1:16" s="2" customFormat="1" ht="21.75" customHeight="1">
      <c r="A94" s="3"/>
      <c r="B94" s="25"/>
      <c r="C94" s="25" t="s">
        <v>15</v>
      </c>
      <c r="D94" s="26" t="s">
        <v>5</v>
      </c>
      <c r="E94" s="27" t="s">
        <v>5</v>
      </c>
      <c r="F94" s="27" t="s">
        <v>5</v>
      </c>
      <c r="G94" s="27" t="s">
        <v>5</v>
      </c>
      <c r="H94" s="27" t="s">
        <v>5</v>
      </c>
      <c r="I94" s="27" t="s">
        <v>32</v>
      </c>
      <c r="J94" s="27" t="s">
        <v>45</v>
      </c>
      <c r="K94" s="27" t="s">
        <v>2</v>
      </c>
      <c r="L94" s="27" t="s">
        <v>14</v>
      </c>
      <c r="M94" s="27" t="s">
        <v>5</v>
      </c>
      <c r="N94" s="27" t="s">
        <v>13</v>
      </c>
      <c r="O94" s="25"/>
      <c r="P94" s="25"/>
    </row>
    <row r="95" spans="1:16" ht="21" customHeight="1">
      <c r="A95" s="15" t="s">
        <v>59</v>
      </c>
      <c r="B95" s="16">
        <v>2710</v>
      </c>
      <c r="C95" s="5" t="s">
        <v>197</v>
      </c>
      <c r="D95" s="17">
        <v>330</v>
      </c>
      <c r="E95" s="18">
        <f>78525962.82-N95</f>
        <v>77957806.80999999</v>
      </c>
      <c r="F95" s="18">
        <v>58424877.76</v>
      </c>
      <c r="G95" s="18">
        <v>544663.09</v>
      </c>
      <c r="H95" s="18">
        <v>2026074.59</v>
      </c>
      <c r="I95" s="18">
        <v>231925.31</v>
      </c>
      <c r="J95" s="18">
        <v>1031041.99</v>
      </c>
      <c r="K95" s="18">
        <v>1354815.29</v>
      </c>
      <c r="L95" s="18">
        <v>143258.86</v>
      </c>
      <c r="M95" s="18">
        <v>14769305.94</v>
      </c>
      <c r="N95" s="18">
        <v>568156.01</v>
      </c>
      <c r="O95" s="8"/>
      <c r="P95" s="5" t="s">
        <v>116</v>
      </c>
    </row>
    <row r="96" spans="1:16" ht="21" customHeight="1">
      <c r="A96" s="15"/>
      <c r="B96" s="16">
        <v>2811</v>
      </c>
      <c r="C96" s="5" t="s">
        <v>198</v>
      </c>
      <c r="D96" s="17">
        <v>219</v>
      </c>
      <c r="E96" s="18">
        <f>18571828.07-N96</f>
        <v>18407793.68</v>
      </c>
      <c r="F96" s="18">
        <v>13198963.91</v>
      </c>
      <c r="G96" s="18">
        <v>78106.05</v>
      </c>
      <c r="H96" s="18">
        <v>251627.29</v>
      </c>
      <c r="I96" s="18">
        <v>245879.3</v>
      </c>
      <c r="J96" s="18">
        <v>108501.79</v>
      </c>
      <c r="K96" s="18">
        <v>775768.31</v>
      </c>
      <c r="L96" s="18">
        <v>24435.03</v>
      </c>
      <c r="M96" s="18">
        <v>3888546.39</v>
      </c>
      <c r="N96" s="18">
        <v>164034.39</v>
      </c>
      <c r="O96" s="8"/>
      <c r="P96" s="5" t="s">
        <v>117</v>
      </c>
    </row>
    <row r="97" spans="1:16" ht="21" customHeight="1">
      <c r="A97" s="15" t="s">
        <v>59</v>
      </c>
      <c r="B97" s="16">
        <v>2812</v>
      </c>
      <c r="C97" s="5" t="s">
        <v>75</v>
      </c>
      <c r="D97" s="17">
        <v>77</v>
      </c>
      <c r="E97" s="18">
        <f>5895775.46-N97</f>
        <v>5812215.33</v>
      </c>
      <c r="F97" s="18">
        <v>4104673.75</v>
      </c>
      <c r="G97" s="18">
        <v>31596.43</v>
      </c>
      <c r="H97" s="18">
        <v>131494.2</v>
      </c>
      <c r="I97" s="18">
        <v>302879.28</v>
      </c>
      <c r="J97" s="18">
        <v>55442.48</v>
      </c>
      <c r="K97" s="18">
        <v>463203.42</v>
      </c>
      <c r="L97" s="18">
        <v>7429.98</v>
      </c>
      <c r="M97" s="18">
        <v>799055.94</v>
      </c>
      <c r="N97" s="18">
        <v>83560.13</v>
      </c>
      <c r="O97" s="8"/>
      <c r="P97" s="5" t="s">
        <v>118</v>
      </c>
    </row>
    <row r="98" spans="1:16" ht="21" customHeight="1">
      <c r="A98" s="15"/>
      <c r="B98" s="16"/>
      <c r="C98" s="5" t="s">
        <v>12</v>
      </c>
      <c r="D98" s="17" t="s">
        <v>4</v>
      </c>
      <c r="E98" s="18"/>
      <c r="F98" s="18" t="s">
        <v>5</v>
      </c>
      <c r="G98" s="18" t="s">
        <v>5</v>
      </c>
      <c r="H98" s="18" t="s">
        <v>5</v>
      </c>
      <c r="I98" s="18" t="s">
        <v>5</v>
      </c>
      <c r="J98" s="18" t="s">
        <v>5</v>
      </c>
      <c r="K98" s="18" t="s">
        <v>5</v>
      </c>
      <c r="L98" s="18" t="s">
        <v>5</v>
      </c>
      <c r="M98" s="18" t="s">
        <v>5</v>
      </c>
      <c r="N98" s="18" t="s">
        <v>5</v>
      </c>
      <c r="O98" s="8"/>
      <c r="P98" s="5" t="s">
        <v>119</v>
      </c>
    </row>
    <row r="99" spans="1:16" ht="21" customHeight="1">
      <c r="A99" s="15"/>
      <c r="B99" s="16">
        <v>2891</v>
      </c>
      <c r="C99" s="5" t="s">
        <v>199</v>
      </c>
      <c r="D99" s="17" t="s">
        <v>4</v>
      </c>
      <c r="E99" s="18"/>
      <c r="F99" s="18" t="s">
        <v>5</v>
      </c>
      <c r="G99" s="18" t="s">
        <v>5</v>
      </c>
      <c r="H99" s="18" t="s">
        <v>5</v>
      </c>
      <c r="I99" s="18" t="s">
        <v>5</v>
      </c>
      <c r="J99" s="18" t="s">
        <v>5</v>
      </c>
      <c r="K99" s="18" t="s">
        <v>5</v>
      </c>
      <c r="L99" s="18" t="s">
        <v>5</v>
      </c>
      <c r="M99" s="18" t="s">
        <v>5</v>
      </c>
      <c r="N99" s="18" t="s">
        <v>5</v>
      </c>
      <c r="O99" s="8"/>
      <c r="P99" s="5" t="s">
        <v>120</v>
      </c>
    </row>
    <row r="100" spans="1:16" ht="21" customHeight="1">
      <c r="A100" s="15"/>
      <c r="B100" s="16"/>
      <c r="C100" s="5" t="s">
        <v>76</v>
      </c>
      <c r="D100" s="17" t="s">
        <v>4</v>
      </c>
      <c r="E100" s="18"/>
      <c r="F100" s="18" t="s">
        <v>5</v>
      </c>
      <c r="G100" s="18" t="s">
        <v>5</v>
      </c>
      <c r="H100" s="18" t="s">
        <v>5</v>
      </c>
      <c r="I100" s="18" t="s">
        <v>5</v>
      </c>
      <c r="J100" s="18" t="s">
        <v>5</v>
      </c>
      <c r="K100" s="18" t="s">
        <v>5</v>
      </c>
      <c r="L100" s="18" t="s">
        <v>5</v>
      </c>
      <c r="M100" s="18" t="s">
        <v>5</v>
      </c>
      <c r="N100" s="18" t="s">
        <v>5</v>
      </c>
      <c r="O100" s="8"/>
      <c r="P100" s="5" t="s">
        <v>121</v>
      </c>
    </row>
    <row r="101" spans="1:15" ht="21" customHeight="1">
      <c r="A101" s="15"/>
      <c r="B101" s="16"/>
      <c r="C101" s="5" t="s">
        <v>200</v>
      </c>
      <c r="D101" s="17">
        <v>219</v>
      </c>
      <c r="E101" s="18">
        <f>3510481.16-N101</f>
        <v>3366559.18</v>
      </c>
      <c r="F101" s="18">
        <v>2188398.27</v>
      </c>
      <c r="G101" s="18">
        <v>13099.32</v>
      </c>
      <c r="H101" s="18">
        <v>133461.67</v>
      </c>
      <c r="I101" s="18">
        <v>130364.08</v>
      </c>
      <c r="J101" s="18">
        <v>57150.1</v>
      </c>
      <c r="K101" s="18">
        <v>13506.67</v>
      </c>
      <c r="L101" s="18">
        <v>21062.24</v>
      </c>
      <c r="M101" s="18">
        <v>953438.83</v>
      </c>
      <c r="N101" s="18">
        <v>143921.98</v>
      </c>
      <c r="O101" s="8"/>
    </row>
    <row r="102" spans="1:16" ht="21" customHeight="1">
      <c r="A102" s="15" t="s">
        <v>59</v>
      </c>
      <c r="B102" s="16">
        <v>2892</v>
      </c>
      <c r="C102" s="5" t="s">
        <v>77</v>
      </c>
      <c r="D102" s="17" t="s">
        <v>4</v>
      </c>
      <c r="E102" s="18"/>
      <c r="F102" s="18" t="s">
        <v>5</v>
      </c>
      <c r="G102" s="18" t="s">
        <v>5</v>
      </c>
      <c r="H102" s="18" t="s">
        <v>5</v>
      </c>
      <c r="I102" s="18" t="s">
        <v>5</v>
      </c>
      <c r="J102" s="18" t="s">
        <v>5</v>
      </c>
      <c r="K102" s="18" t="s">
        <v>5</v>
      </c>
      <c r="L102" s="18" t="s">
        <v>5</v>
      </c>
      <c r="M102" s="18" t="s">
        <v>5</v>
      </c>
      <c r="N102" s="18" t="s">
        <v>5</v>
      </c>
      <c r="O102" s="8"/>
      <c r="P102" s="5" t="s">
        <v>122</v>
      </c>
    </row>
    <row r="103" spans="1:16" ht="21" customHeight="1">
      <c r="A103" s="15"/>
      <c r="B103" s="16"/>
      <c r="C103" s="5" t="s">
        <v>78</v>
      </c>
      <c r="D103" s="17" t="s">
        <v>4</v>
      </c>
      <c r="E103" s="18"/>
      <c r="F103" s="18" t="s">
        <v>5</v>
      </c>
      <c r="G103" s="18" t="s">
        <v>5</v>
      </c>
      <c r="H103" s="18" t="s">
        <v>5</v>
      </c>
      <c r="I103" s="18" t="s">
        <v>5</v>
      </c>
      <c r="J103" s="18" t="s">
        <v>5</v>
      </c>
      <c r="K103" s="18" t="s">
        <v>5</v>
      </c>
      <c r="L103" s="18" t="s">
        <v>5</v>
      </c>
      <c r="M103" s="18" t="s">
        <v>5</v>
      </c>
      <c r="N103" s="18" t="s">
        <v>5</v>
      </c>
      <c r="O103" s="8"/>
      <c r="P103" s="5" t="s">
        <v>123</v>
      </c>
    </row>
    <row r="104" spans="1:16" ht="21" customHeight="1">
      <c r="A104" s="15"/>
      <c r="B104" s="16"/>
      <c r="C104" s="5" t="s">
        <v>201</v>
      </c>
      <c r="D104" s="17">
        <v>183</v>
      </c>
      <c r="E104" s="18">
        <f>15578083.61-N104</f>
        <v>15022423.959999999</v>
      </c>
      <c r="F104" s="18">
        <v>12091350.44</v>
      </c>
      <c r="G104" s="18">
        <v>167061.85</v>
      </c>
      <c r="H104" s="18">
        <v>340541.07</v>
      </c>
      <c r="I104" s="18">
        <v>11177.41</v>
      </c>
      <c r="J104" s="18">
        <v>144478.42</v>
      </c>
      <c r="K104" s="18">
        <v>969527.96</v>
      </c>
      <c r="L104" s="18">
        <v>40886.73</v>
      </c>
      <c r="M104" s="18">
        <v>1813059.73</v>
      </c>
      <c r="N104" s="18">
        <v>555659.65</v>
      </c>
      <c r="O104" s="8"/>
      <c r="P104" s="5" t="s">
        <v>124</v>
      </c>
    </row>
    <row r="105" spans="1:16" ht="21" customHeight="1">
      <c r="A105" s="15"/>
      <c r="B105" s="16">
        <v>2899</v>
      </c>
      <c r="C105" s="5" t="s">
        <v>79</v>
      </c>
      <c r="D105" s="17" t="s">
        <v>4</v>
      </c>
      <c r="E105" s="18"/>
      <c r="F105" s="18" t="s">
        <v>5</v>
      </c>
      <c r="G105" s="18" t="s">
        <v>5</v>
      </c>
      <c r="H105" s="18" t="s">
        <v>5</v>
      </c>
      <c r="I105" s="18" t="s">
        <v>5</v>
      </c>
      <c r="J105" s="18" t="s">
        <v>5</v>
      </c>
      <c r="K105" s="18" t="s">
        <v>5</v>
      </c>
      <c r="L105" s="18" t="s">
        <v>5</v>
      </c>
      <c r="M105" s="18" t="s">
        <v>5</v>
      </c>
      <c r="N105" s="18" t="s">
        <v>5</v>
      </c>
      <c r="O105" s="8"/>
      <c r="P105" s="5" t="s">
        <v>125</v>
      </c>
    </row>
    <row r="106" spans="1:16" ht="21" customHeight="1">
      <c r="A106" s="15"/>
      <c r="B106" s="16"/>
      <c r="C106" s="5" t="s">
        <v>80</v>
      </c>
      <c r="D106" s="17">
        <v>380</v>
      </c>
      <c r="E106" s="18">
        <f>22211173.09-N106</f>
        <v>21729634.77</v>
      </c>
      <c r="F106" s="18">
        <v>16547072.99</v>
      </c>
      <c r="G106" s="18">
        <v>234229.34</v>
      </c>
      <c r="H106" s="18">
        <v>595546.73</v>
      </c>
      <c r="I106" s="18">
        <v>52690.21</v>
      </c>
      <c r="J106" s="18">
        <v>333003.72</v>
      </c>
      <c r="K106" s="18">
        <v>1399850.61</v>
      </c>
      <c r="L106" s="18">
        <v>103652.27</v>
      </c>
      <c r="M106" s="18">
        <v>2945127.23</v>
      </c>
      <c r="N106" s="18">
        <v>481538.32</v>
      </c>
      <c r="O106" s="8"/>
      <c r="P106" s="5" t="s">
        <v>126</v>
      </c>
    </row>
    <row r="107" spans="1:16" ht="21" customHeight="1">
      <c r="A107" s="15" t="s">
        <v>59</v>
      </c>
      <c r="B107" s="16">
        <v>2911</v>
      </c>
      <c r="C107" s="5" t="s">
        <v>202</v>
      </c>
      <c r="O107" s="8"/>
      <c r="P107" s="5" t="s">
        <v>203</v>
      </c>
    </row>
    <row r="108" spans="1:16" ht="21" customHeight="1">
      <c r="A108" s="15"/>
      <c r="B108" s="16"/>
      <c r="C108" s="5" t="s">
        <v>204</v>
      </c>
      <c r="D108" s="17" t="s">
        <v>4</v>
      </c>
      <c r="E108" s="18"/>
      <c r="F108" s="18" t="s">
        <v>5</v>
      </c>
      <c r="G108" s="18" t="s">
        <v>5</v>
      </c>
      <c r="H108" s="18" t="s">
        <v>5</v>
      </c>
      <c r="I108" s="18" t="s">
        <v>5</v>
      </c>
      <c r="J108" s="18" t="s">
        <v>5</v>
      </c>
      <c r="K108" s="18" t="s">
        <v>5</v>
      </c>
      <c r="L108" s="18" t="s">
        <v>5</v>
      </c>
      <c r="M108" s="18" t="s">
        <v>5</v>
      </c>
      <c r="N108" s="18" t="s">
        <v>5</v>
      </c>
      <c r="O108" s="8"/>
      <c r="P108" s="5" t="s">
        <v>205</v>
      </c>
    </row>
    <row r="109" spans="1:15" ht="21" customHeight="1">
      <c r="A109" s="15"/>
      <c r="B109" s="16"/>
      <c r="C109" s="5" t="s">
        <v>206</v>
      </c>
      <c r="D109" s="17">
        <v>107</v>
      </c>
      <c r="E109" s="18">
        <f>16239439.54-N109</f>
        <v>15718145.889999999</v>
      </c>
      <c r="F109" s="18">
        <v>11723215.15</v>
      </c>
      <c r="G109" s="18">
        <v>19910.08</v>
      </c>
      <c r="H109" s="18">
        <v>776264.81</v>
      </c>
      <c r="I109" s="18">
        <v>133952.49</v>
      </c>
      <c r="J109" s="18">
        <v>515688.35</v>
      </c>
      <c r="K109" s="18">
        <v>139202.11</v>
      </c>
      <c r="L109" s="18">
        <v>16797.87</v>
      </c>
      <c r="M109" s="18">
        <v>2914408.67</v>
      </c>
      <c r="N109" s="18">
        <v>521293.65</v>
      </c>
      <c r="O109" s="8"/>
    </row>
    <row r="110" spans="1:16" ht="21" customHeight="1">
      <c r="A110" s="15" t="s">
        <v>59</v>
      </c>
      <c r="B110" s="16">
        <v>2919</v>
      </c>
      <c r="C110" s="5" t="s">
        <v>207</v>
      </c>
      <c r="D110" s="17">
        <v>477</v>
      </c>
      <c r="E110" s="18">
        <f>42953996.44-N110</f>
        <v>42180035.629999995</v>
      </c>
      <c r="F110" s="18">
        <v>28626281.12</v>
      </c>
      <c r="G110" s="18">
        <v>372914.86</v>
      </c>
      <c r="H110" s="18">
        <v>1254788.36</v>
      </c>
      <c r="I110" s="18">
        <v>216870.05</v>
      </c>
      <c r="J110" s="18">
        <v>439970.58</v>
      </c>
      <c r="K110" s="18">
        <v>566085.58</v>
      </c>
      <c r="L110" s="18">
        <v>419116.21</v>
      </c>
      <c r="M110" s="18">
        <v>11057969.67</v>
      </c>
      <c r="N110" s="18">
        <v>773960.81</v>
      </c>
      <c r="O110" s="8"/>
      <c r="P110" s="5" t="s">
        <v>127</v>
      </c>
    </row>
    <row r="111" spans="1:16" ht="21" customHeight="1">
      <c r="A111" s="15"/>
      <c r="B111" s="16">
        <v>3000</v>
      </c>
      <c r="C111" s="5" t="s">
        <v>208</v>
      </c>
      <c r="O111" s="8"/>
      <c r="P111" s="5" t="s">
        <v>209</v>
      </c>
    </row>
    <row r="112" spans="1:16" ht="21" customHeight="1">
      <c r="A112" s="15"/>
      <c r="B112" s="16"/>
      <c r="C112" s="5" t="s">
        <v>210</v>
      </c>
      <c r="D112" s="17">
        <v>43</v>
      </c>
      <c r="E112" s="18">
        <f>82086331.89-N112</f>
        <v>81051412.25</v>
      </c>
      <c r="F112" s="18">
        <v>74064648.08</v>
      </c>
      <c r="G112" s="18">
        <v>5613.31</v>
      </c>
      <c r="H112" s="18">
        <v>1408397.55</v>
      </c>
      <c r="I112" s="18">
        <v>298553.22</v>
      </c>
      <c r="J112" s="18">
        <v>311473.94</v>
      </c>
      <c r="K112" s="18">
        <v>620</v>
      </c>
      <c r="L112" s="18">
        <v>29037.93</v>
      </c>
      <c r="M112" s="18">
        <v>5967987.86</v>
      </c>
      <c r="N112" s="18">
        <v>1034919.64</v>
      </c>
      <c r="O112" s="8"/>
      <c r="P112" s="5" t="s">
        <v>211</v>
      </c>
    </row>
    <row r="113" spans="1:16" ht="21" customHeight="1">
      <c r="A113" s="15" t="s">
        <v>59</v>
      </c>
      <c r="B113" s="16">
        <v>3110</v>
      </c>
      <c r="C113" s="5" t="s">
        <v>212</v>
      </c>
      <c r="D113" s="17" t="s">
        <v>4</v>
      </c>
      <c r="E113" s="18"/>
      <c r="F113" s="18" t="s">
        <v>5</v>
      </c>
      <c r="G113" s="18" t="s">
        <v>5</v>
      </c>
      <c r="H113" s="18" t="s">
        <v>5</v>
      </c>
      <c r="I113" s="18" t="s">
        <v>5</v>
      </c>
      <c r="J113" s="18" t="s">
        <v>5</v>
      </c>
      <c r="K113" s="18" t="s">
        <v>5</v>
      </c>
      <c r="L113" s="18" t="s">
        <v>5</v>
      </c>
      <c r="M113" s="18" t="s">
        <v>5</v>
      </c>
      <c r="N113" s="18" t="s">
        <v>5</v>
      </c>
      <c r="O113" s="8"/>
      <c r="P113" s="5" t="s">
        <v>213</v>
      </c>
    </row>
    <row r="114" spans="1:16" ht="21" customHeight="1">
      <c r="A114" s="15"/>
      <c r="B114" s="16"/>
      <c r="C114" s="5" t="s">
        <v>214</v>
      </c>
      <c r="D114" s="17">
        <v>332</v>
      </c>
      <c r="E114" s="18">
        <f>70568745.09-N114</f>
        <v>69588950.2</v>
      </c>
      <c r="F114" s="18">
        <v>54284621.56</v>
      </c>
      <c r="G114" s="18">
        <v>135477.75</v>
      </c>
      <c r="H114" s="18">
        <v>1121258.39</v>
      </c>
      <c r="I114" s="18">
        <v>133992.07</v>
      </c>
      <c r="J114" s="18">
        <v>622147.29</v>
      </c>
      <c r="K114" s="18">
        <v>2075971.34</v>
      </c>
      <c r="L114" s="18">
        <v>314157.26</v>
      </c>
      <c r="M114" s="18">
        <v>11881119.44</v>
      </c>
      <c r="N114" s="18">
        <v>979794.89</v>
      </c>
      <c r="O114" s="8"/>
      <c r="P114" s="5" t="s">
        <v>215</v>
      </c>
    </row>
    <row r="115" spans="1:16" ht="21" customHeight="1">
      <c r="A115" s="15" t="s">
        <v>59</v>
      </c>
      <c r="B115" s="16">
        <v>3210</v>
      </c>
      <c r="C115" s="5" t="s">
        <v>216</v>
      </c>
      <c r="D115" s="17" t="s">
        <v>4</v>
      </c>
      <c r="E115" s="18"/>
      <c r="F115" s="18" t="s">
        <v>5</v>
      </c>
      <c r="G115" s="18" t="s">
        <v>5</v>
      </c>
      <c r="H115" s="18" t="s">
        <v>5</v>
      </c>
      <c r="I115" s="18" t="s">
        <v>5</v>
      </c>
      <c r="J115" s="18" t="s">
        <v>5</v>
      </c>
      <c r="K115" s="18" t="s">
        <v>5</v>
      </c>
      <c r="L115" s="18" t="s">
        <v>5</v>
      </c>
      <c r="M115" s="18" t="s">
        <v>5</v>
      </c>
      <c r="N115" s="18" t="s">
        <v>5</v>
      </c>
      <c r="O115" s="8"/>
      <c r="P115" s="5" t="s">
        <v>134</v>
      </c>
    </row>
    <row r="116" spans="1:16" ht="21" customHeight="1">
      <c r="A116" s="15"/>
      <c r="B116" s="16"/>
      <c r="C116" s="5" t="s">
        <v>217</v>
      </c>
      <c r="D116" s="17">
        <v>219</v>
      </c>
      <c r="E116" s="18">
        <f>270561091.7-N116</f>
        <v>263017527.70999998</v>
      </c>
      <c r="F116" s="18">
        <v>233842385.9</v>
      </c>
      <c r="G116" s="18">
        <v>63630.44</v>
      </c>
      <c r="H116" s="18">
        <v>1503241.29</v>
      </c>
      <c r="I116" s="18">
        <v>1835805.57</v>
      </c>
      <c r="J116" s="18">
        <v>1582472.97</v>
      </c>
      <c r="K116" s="18">
        <v>13012333.66</v>
      </c>
      <c r="L116" s="18">
        <v>46847.58</v>
      </c>
      <c r="M116" s="18">
        <v>18674374.29</v>
      </c>
      <c r="N116" s="18">
        <v>7543563.99</v>
      </c>
      <c r="O116" s="8"/>
      <c r="P116" s="5" t="s">
        <v>0</v>
      </c>
    </row>
    <row r="117" spans="1:16" ht="21" customHeight="1">
      <c r="A117" s="15" t="s">
        <v>59</v>
      </c>
      <c r="B117" s="16">
        <v>3311</v>
      </c>
      <c r="C117" s="5" t="s">
        <v>218</v>
      </c>
      <c r="D117" s="17" t="s">
        <v>4</v>
      </c>
      <c r="E117" s="18"/>
      <c r="F117" s="18" t="s">
        <v>5</v>
      </c>
      <c r="G117" s="18" t="s">
        <v>5</v>
      </c>
      <c r="H117" s="18" t="s">
        <v>5</v>
      </c>
      <c r="I117" s="18" t="s">
        <v>5</v>
      </c>
      <c r="J117" s="18" t="s">
        <v>5</v>
      </c>
      <c r="K117" s="18" t="s">
        <v>5</v>
      </c>
      <c r="L117" s="18" t="s">
        <v>5</v>
      </c>
      <c r="M117" s="18" t="s">
        <v>5</v>
      </c>
      <c r="N117" s="18" t="s">
        <v>5</v>
      </c>
      <c r="O117" s="8"/>
      <c r="P117" s="5" t="s">
        <v>219</v>
      </c>
    </row>
    <row r="118" spans="1:16" ht="21" customHeight="1">
      <c r="A118" s="15"/>
      <c r="B118" s="16"/>
      <c r="C118" s="5" t="s">
        <v>220</v>
      </c>
      <c r="D118" s="17">
        <v>52</v>
      </c>
      <c r="E118" s="18">
        <f>7820501.28-N118</f>
        <v>7637963.53</v>
      </c>
      <c r="F118" s="18">
        <v>4883615.07</v>
      </c>
      <c r="G118" s="18">
        <v>13926.18</v>
      </c>
      <c r="H118" s="18">
        <v>56019.02</v>
      </c>
      <c r="I118" s="18">
        <v>1062.25</v>
      </c>
      <c r="J118" s="18">
        <v>49452.23</v>
      </c>
      <c r="K118" s="18">
        <v>1981470.6</v>
      </c>
      <c r="L118" s="18">
        <v>6459.13</v>
      </c>
      <c r="M118" s="18">
        <v>828496.81</v>
      </c>
      <c r="N118" s="18">
        <v>182537.75</v>
      </c>
      <c r="O118" s="8"/>
      <c r="P118" s="5" t="s">
        <v>246</v>
      </c>
    </row>
    <row r="119" spans="1:16" ht="21" customHeight="1">
      <c r="A119" s="15" t="s">
        <v>59</v>
      </c>
      <c r="B119" s="16">
        <v>3320</v>
      </c>
      <c r="C119" s="5" t="s">
        <v>221</v>
      </c>
      <c r="D119" s="17" t="s">
        <v>4</v>
      </c>
      <c r="E119" s="18"/>
      <c r="F119" s="18" t="s">
        <v>5</v>
      </c>
      <c r="G119" s="18" t="s">
        <v>5</v>
      </c>
      <c r="H119" s="18" t="s">
        <v>5</v>
      </c>
      <c r="I119" s="18" t="s">
        <v>5</v>
      </c>
      <c r="J119" s="18" t="s">
        <v>5</v>
      </c>
      <c r="K119" s="18" t="s">
        <v>5</v>
      </c>
      <c r="L119" s="18" t="s">
        <v>5</v>
      </c>
      <c r="M119" s="18" t="s">
        <v>5</v>
      </c>
      <c r="N119" s="18" t="s">
        <v>5</v>
      </c>
      <c r="O119" s="8"/>
      <c r="P119" s="5" t="s">
        <v>222</v>
      </c>
    </row>
    <row r="120" spans="1:16" ht="21" customHeight="1">
      <c r="A120" s="15"/>
      <c r="B120" s="16"/>
      <c r="C120" s="5" t="s">
        <v>223</v>
      </c>
      <c r="D120" s="17">
        <v>43</v>
      </c>
      <c r="E120" s="18">
        <f>7048657.41-N120</f>
        <v>6861432.04</v>
      </c>
      <c r="F120" s="18">
        <v>5128655.51</v>
      </c>
      <c r="G120" s="18">
        <v>5339.52</v>
      </c>
      <c r="H120" s="18">
        <v>182807.53</v>
      </c>
      <c r="I120" s="18">
        <v>76437.4</v>
      </c>
      <c r="J120" s="18">
        <v>100789.1</v>
      </c>
      <c r="K120" s="18">
        <v>166878.81</v>
      </c>
      <c r="L120" s="18">
        <v>12672.02</v>
      </c>
      <c r="M120" s="18">
        <v>1375077.52</v>
      </c>
      <c r="N120" s="18">
        <v>187225.37</v>
      </c>
      <c r="O120" s="8"/>
      <c r="P120" s="5" t="s">
        <v>224</v>
      </c>
    </row>
    <row r="121" spans="1:16" ht="21" customHeight="1">
      <c r="A121" s="15" t="s">
        <v>59</v>
      </c>
      <c r="B121" s="16">
        <v>3410</v>
      </c>
      <c r="C121" s="5" t="s">
        <v>225</v>
      </c>
      <c r="D121" s="17">
        <v>342</v>
      </c>
      <c r="E121" s="18">
        <f>617374359.5-N121</f>
        <v>615510231.5</v>
      </c>
      <c r="F121" s="18">
        <v>315875355.6</v>
      </c>
      <c r="G121" s="18">
        <v>1860254.5</v>
      </c>
      <c r="H121" s="18">
        <v>4329441.1</v>
      </c>
      <c r="I121" s="18">
        <v>7813270.03</v>
      </c>
      <c r="J121" s="18">
        <v>2186713.2</v>
      </c>
      <c r="K121" s="18">
        <v>149832897.3</v>
      </c>
      <c r="L121" s="18">
        <v>66930475.9</v>
      </c>
      <c r="M121" s="18">
        <v>66681823.9</v>
      </c>
      <c r="N121" s="18">
        <v>1864128</v>
      </c>
      <c r="O121" s="8"/>
      <c r="P121" s="5" t="s">
        <v>128</v>
      </c>
    </row>
    <row r="122" spans="1:16" ht="21" customHeight="1">
      <c r="A122" s="15"/>
      <c r="B122" s="16">
        <v>3420</v>
      </c>
      <c r="C122" s="5" t="s">
        <v>81</v>
      </c>
      <c r="D122" s="17" t="s">
        <v>4</v>
      </c>
      <c r="E122" s="18"/>
      <c r="F122" s="18" t="s">
        <v>5</v>
      </c>
      <c r="G122" s="18" t="s">
        <v>5</v>
      </c>
      <c r="H122" s="18" t="s">
        <v>5</v>
      </c>
      <c r="I122" s="18" t="s">
        <v>5</v>
      </c>
      <c r="J122" s="18" t="s">
        <v>5</v>
      </c>
      <c r="K122" s="18" t="s">
        <v>5</v>
      </c>
      <c r="L122" s="18" t="s">
        <v>5</v>
      </c>
      <c r="M122" s="18" t="s">
        <v>5</v>
      </c>
      <c r="N122" s="18" t="s">
        <v>5</v>
      </c>
      <c r="O122" s="8"/>
      <c r="P122" s="5" t="s">
        <v>129</v>
      </c>
    </row>
    <row r="123" spans="1:16" ht="21" customHeight="1">
      <c r="A123" s="15"/>
      <c r="B123" s="16"/>
      <c r="C123" s="5" t="s">
        <v>226</v>
      </c>
      <c r="D123" s="17">
        <v>194</v>
      </c>
      <c r="E123" s="18">
        <f>2716526.66-N123</f>
        <v>2645659.8200000003</v>
      </c>
      <c r="F123" s="18">
        <v>1551256.35</v>
      </c>
      <c r="G123" s="18">
        <v>5498.57</v>
      </c>
      <c r="H123" s="18">
        <v>24137.65</v>
      </c>
      <c r="I123" s="18">
        <v>47085.88</v>
      </c>
      <c r="J123" s="18">
        <v>39380.85</v>
      </c>
      <c r="K123" s="18">
        <v>651721.42</v>
      </c>
      <c r="L123" s="18">
        <v>4050.97</v>
      </c>
      <c r="M123" s="18">
        <v>393394.98</v>
      </c>
      <c r="N123" s="18">
        <v>70866.84</v>
      </c>
      <c r="O123" s="8"/>
      <c r="P123" s="5" t="s">
        <v>227</v>
      </c>
    </row>
    <row r="124" spans="1:16" ht="21" customHeight="1">
      <c r="A124" s="15"/>
      <c r="B124" s="1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8"/>
      <c r="P124" s="5" t="s">
        <v>228</v>
      </c>
    </row>
    <row r="125" spans="1:15" ht="21" customHeight="1">
      <c r="A125" s="15"/>
      <c r="B125" s="1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8"/>
    </row>
    <row r="126" spans="1:2" ht="21">
      <c r="A126" s="3"/>
      <c r="B126" s="2" t="s">
        <v>249</v>
      </c>
    </row>
    <row r="127" spans="1:2" ht="21">
      <c r="A127" s="3"/>
      <c r="B127" s="2" t="s">
        <v>250</v>
      </c>
    </row>
    <row r="128" spans="1:12" s="31" customFormat="1" ht="18" customHeight="1">
      <c r="A128" s="30"/>
      <c r="B128" s="31" t="s">
        <v>256</v>
      </c>
      <c r="C128" s="32"/>
      <c r="D128" s="33"/>
      <c r="E128" s="34"/>
      <c r="F128" s="35"/>
      <c r="G128" s="34"/>
      <c r="H128" s="35"/>
      <c r="I128" s="34"/>
      <c r="J128" s="35"/>
      <c r="K128" s="34"/>
      <c r="L128" s="35"/>
    </row>
    <row r="129" ht="21.75" customHeight="1">
      <c r="P129" s="9" t="s">
        <v>251</v>
      </c>
    </row>
    <row r="130" spans="1:16" s="2" customFormat="1" ht="21.75" customHeight="1">
      <c r="A130" s="3"/>
      <c r="B130" s="19"/>
      <c r="C130" s="19" t="s">
        <v>15</v>
      </c>
      <c r="D130" s="20" t="s">
        <v>9</v>
      </c>
      <c r="E130" s="21" t="s">
        <v>6</v>
      </c>
      <c r="F130" s="21" t="s">
        <v>16</v>
      </c>
      <c r="G130" s="21" t="s">
        <v>23</v>
      </c>
      <c r="H130" s="21" t="s">
        <v>28</v>
      </c>
      <c r="I130" s="21" t="s">
        <v>17</v>
      </c>
      <c r="J130" s="21" t="s">
        <v>34</v>
      </c>
      <c r="K130" s="21" t="s">
        <v>18</v>
      </c>
      <c r="L130" s="21" t="s">
        <v>19</v>
      </c>
      <c r="M130" s="21" t="s">
        <v>20</v>
      </c>
      <c r="N130" s="21" t="s">
        <v>46</v>
      </c>
      <c r="O130" s="19"/>
      <c r="P130" s="19"/>
    </row>
    <row r="131" spans="1:16" s="2" customFormat="1" ht="21.75" customHeight="1">
      <c r="A131" s="3"/>
      <c r="B131" s="3"/>
      <c r="C131" s="3" t="s">
        <v>15</v>
      </c>
      <c r="D131" s="22" t="s">
        <v>1</v>
      </c>
      <c r="E131" s="23" t="s">
        <v>11</v>
      </c>
      <c r="F131" s="23" t="s">
        <v>51</v>
      </c>
      <c r="G131" s="23" t="s">
        <v>24</v>
      </c>
      <c r="H131" s="23" t="s">
        <v>21</v>
      </c>
      <c r="I131" s="23" t="s">
        <v>41</v>
      </c>
      <c r="J131" s="23" t="s">
        <v>35</v>
      </c>
      <c r="K131" s="23" t="s">
        <v>22</v>
      </c>
      <c r="L131" s="23" t="s">
        <v>57</v>
      </c>
      <c r="M131" s="23" t="s">
        <v>48</v>
      </c>
      <c r="N131" s="23" t="s">
        <v>55</v>
      </c>
      <c r="O131" s="3"/>
      <c r="P131" s="3"/>
    </row>
    <row r="132" spans="1:16" s="2" customFormat="1" ht="21.75" customHeight="1">
      <c r="A132" s="3"/>
      <c r="B132" s="3"/>
      <c r="C132" s="3" t="s">
        <v>15</v>
      </c>
      <c r="D132" s="22" t="s">
        <v>10</v>
      </c>
      <c r="E132" s="23"/>
      <c r="F132" s="23" t="s">
        <v>37</v>
      </c>
      <c r="G132" s="23" t="s">
        <v>5</v>
      </c>
      <c r="H132" s="23" t="s">
        <v>29</v>
      </c>
      <c r="I132" s="23" t="s">
        <v>27</v>
      </c>
      <c r="J132" s="23" t="s">
        <v>36</v>
      </c>
      <c r="K132" s="23" t="s">
        <v>25</v>
      </c>
      <c r="L132" s="23"/>
      <c r="M132" s="23" t="s">
        <v>49</v>
      </c>
      <c r="N132" s="23" t="s">
        <v>47</v>
      </c>
      <c r="O132" s="3"/>
      <c r="P132" s="3"/>
    </row>
    <row r="133" spans="1:16" s="2" customFormat="1" ht="21.75" customHeight="1">
      <c r="A133" s="4"/>
      <c r="B133" s="4" t="s">
        <v>7</v>
      </c>
      <c r="C133" s="28" t="s">
        <v>135</v>
      </c>
      <c r="D133" s="22" t="s">
        <v>3</v>
      </c>
      <c r="E133" s="24"/>
      <c r="F133" s="23" t="s">
        <v>52</v>
      </c>
      <c r="G133" s="23" t="s">
        <v>5</v>
      </c>
      <c r="H133" s="23" t="s">
        <v>53</v>
      </c>
      <c r="I133" s="23" t="s">
        <v>31</v>
      </c>
      <c r="J133" s="23" t="s">
        <v>29</v>
      </c>
      <c r="K133" s="23" t="s">
        <v>37</v>
      </c>
      <c r="L133" s="23" t="s">
        <v>14</v>
      </c>
      <c r="M133" s="23" t="s">
        <v>58</v>
      </c>
      <c r="N133" s="23" t="s">
        <v>56</v>
      </c>
      <c r="O133" s="3"/>
      <c r="P133" s="28" t="s">
        <v>136</v>
      </c>
    </row>
    <row r="134" spans="1:16" s="2" customFormat="1" ht="21.75" customHeight="1">
      <c r="A134" s="4"/>
      <c r="B134" s="4" t="s">
        <v>8</v>
      </c>
      <c r="C134" s="29"/>
      <c r="E134" s="23" t="s">
        <v>5</v>
      </c>
      <c r="F134" s="23" t="s">
        <v>40</v>
      </c>
      <c r="G134" s="23" t="s">
        <v>5</v>
      </c>
      <c r="H134" s="23" t="s">
        <v>54</v>
      </c>
      <c r="I134" s="23" t="s">
        <v>29</v>
      </c>
      <c r="J134" s="23" t="s">
        <v>42</v>
      </c>
      <c r="K134" s="23" t="s">
        <v>38</v>
      </c>
      <c r="L134" s="23" t="s">
        <v>14</v>
      </c>
      <c r="M134" s="23" t="s">
        <v>50</v>
      </c>
      <c r="N134" s="23"/>
      <c r="O134" s="3"/>
      <c r="P134" s="29"/>
    </row>
    <row r="135" spans="1:16" s="2" customFormat="1" ht="21.75" customHeight="1">
      <c r="A135" s="3"/>
      <c r="B135" s="3"/>
      <c r="C135" s="3" t="s">
        <v>15</v>
      </c>
      <c r="D135" s="22" t="s">
        <v>5</v>
      </c>
      <c r="E135" s="23" t="s">
        <v>5</v>
      </c>
      <c r="F135" s="23"/>
      <c r="G135" s="23" t="s">
        <v>5</v>
      </c>
      <c r="H135" s="23" t="s">
        <v>30</v>
      </c>
      <c r="I135" s="23" t="s">
        <v>26</v>
      </c>
      <c r="J135" s="23" t="s">
        <v>43</v>
      </c>
      <c r="K135" s="23" t="s">
        <v>39</v>
      </c>
      <c r="L135" s="23" t="s">
        <v>14</v>
      </c>
      <c r="M135" s="23"/>
      <c r="N135" s="24"/>
      <c r="O135" s="3"/>
      <c r="P135" s="3"/>
    </row>
    <row r="136" spans="1:16" s="2" customFormat="1" ht="21.75" customHeight="1">
      <c r="A136" s="3"/>
      <c r="B136" s="3"/>
      <c r="C136" s="3" t="s">
        <v>15</v>
      </c>
      <c r="D136" s="22" t="s">
        <v>5</v>
      </c>
      <c r="E136" s="23" t="s">
        <v>5</v>
      </c>
      <c r="F136" s="24"/>
      <c r="G136" s="23" t="s">
        <v>5</v>
      </c>
      <c r="H136" s="23"/>
      <c r="I136" s="23" t="s">
        <v>33</v>
      </c>
      <c r="J136" s="23" t="s">
        <v>44</v>
      </c>
      <c r="K136" s="24"/>
      <c r="L136" s="23" t="s">
        <v>14</v>
      </c>
      <c r="M136" s="23" t="s">
        <v>5</v>
      </c>
      <c r="N136" s="23" t="s">
        <v>13</v>
      </c>
      <c r="O136" s="3"/>
      <c r="P136" s="3"/>
    </row>
    <row r="137" spans="1:16" s="2" customFormat="1" ht="21.75" customHeight="1">
      <c r="A137" s="3"/>
      <c r="B137" s="25"/>
      <c r="C137" s="25" t="s">
        <v>15</v>
      </c>
      <c r="D137" s="26" t="s">
        <v>5</v>
      </c>
      <c r="E137" s="27" t="s">
        <v>5</v>
      </c>
      <c r="F137" s="27" t="s">
        <v>5</v>
      </c>
      <c r="G137" s="27" t="s">
        <v>5</v>
      </c>
      <c r="H137" s="27" t="s">
        <v>5</v>
      </c>
      <c r="I137" s="27" t="s">
        <v>32</v>
      </c>
      <c r="J137" s="27" t="s">
        <v>45</v>
      </c>
      <c r="K137" s="27" t="s">
        <v>2</v>
      </c>
      <c r="L137" s="27" t="s">
        <v>14</v>
      </c>
      <c r="M137" s="27" t="s">
        <v>5</v>
      </c>
      <c r="N137" s="27" t="s">
        <v>13</v>
      </c>
      <c r="O137" s="25"/>
      <c r="P137" s="25"/>
    </row>
    <row r="138" spans="1:16" ht="21.75" customHeight="1">
      <c r="A138" s="15" t="s">
        <v>59</v>
      </c>
      <c r="B138" s="16">
        <v>3511</v>
      </c>
      <c r="C138" s="5" t="s">
        <v>229</v>
      </c>
      <c r="D138" s="17">
        <v>39</v>
      </c>
      <c r="E138" s="18">
        <f>2824929.19-N138</f>
        <v>2722335.91</v>
      </c>
      <c r="F138" s="18">
        <v>1362573.97</v>
      </c>
      <c r="G138" s="18">
        <v>13376.16</v>
      </c>
      <c r="H138" s="18">
        <v>47627.67</v>
      </c>
      <c r="I138" s="18">
        <v>275721.42</v>
      </c>
      <c r="J138" s="18">
        <v>28747.8</v>
      </c>
      <c r="K138" s="18">
        <v>48942.75</v>
      </c>
      <c r="L138" s="18">
        <v>8793.98</v>
      </c>
      <c r="M138" s="18">
        <v>1039145.45</v>
      </c>
      <c r="N138" s="18">
        <v>102593.28</v>
      </c>
      <c r="O138" s="8"/>
      <c r="P138" s="5" t="s">
        <v>137</v>
      </c>
    </row>
    <row r="139" spans="1:16" ht="21.75" customHeight="1">
      <c r="A139" s="15"/>
      <c r="B139" s="16">
        <v>3591</v>
      </c>
      <c r="C139" s="5" t="s">
        <v>230</v>
      </c>
      <c r="D139" s="17">
        <v>67</v>
      </c>
      <c r="E139" s="18">
        <f>1625131.8-N139</f>
        <v>1499140.8800000001</v>
      </c>
      <c r="F139" s="18">
        <v>1024468.13</v>
      </c>
      <c r="G139" s="18">
        <v>37281.38</v>
      </c>
      <c r="H139" s="18">
        <v>69263.86</v>
      </c>
      <c r="I139" s="18">
        <v>8002.63</v>
      </c>
      <c r="J139" s="18">
        <v>20710.66</v>
      </c>
      <c r="K139" s="18">
        <v>16383.37</v>
      </c>
      <c r="L139" s="18">
        <v>6274.41</v>
      </c>
      <c r="M139" s="18">
        <v>442747.37</v>
      </c>
      <c r="N139" s="18">
        <v>125990.92</v>
      </c>
      <c r="O139" s="8"/>
      <c r="P139" s="5" t="s">
        <v>231</v>
      </c>
    </row>
    <row r="140" spans="1:16" ht="21.75" customHeight="1">
      <c r="A140" s="15"/>
      <c r="B140" s="16">
        <v>3592</v>
      </c>
      <c r="C140" s="5" t="s">
        <v>232</v>
      </c>
      <c r="D140" s="17">
        <v>23</v>
      </c>
      <c r="E140" s="18">
        <f>138908.24-N140</f>
        <v>135976.09999999998</v>
      </c>
      <c r="F140" s="18">
        <v>64548.92</v>
      </c>
      <c r="G140" s="18">
        <v>934.34</v>
      </c>
      <c r="H140" s="18">
        <v>14275.42</v>
      </c>
      <c r="I140" s="18" t="s">
        <v>139</v>
      </c>
      <c r="J140" s="18">
        <v>787.23</v>
      </c>
      <c r="K140" s="18">
        <v>50105.3</v>
      </c>
      <c r="L140" s="18">
        <v>22.93</v>
      </c>
      <c r="M140" s="18">
        <v>8234.11</v>
      </c>
      <c r="N140" s="18">
        <v>2932.14</v>
      </c>
      <c r="O140" s="8"/>
      <c r="P140" s="5" t="s">
        <v>233</v>
      </c>
    </row>
    <row r="141" spans="1:16" ht="21.75" customHeight="1">
      <c r="A141" s="15"/>
      <c r="B141" s="16">
        <v>3599</v>
      </c>
      <c r="C141" s="5" t="s">
        <v>234</v>
      </c>
      <c r="O141" s="8"/>
      <c r="P141" s="5" t="s">
        <v>235</v>
      </c>
    </row>
    <row r="142" spans="1:15" ht="21.75" customHeight="1">
      <c r="A142" s="15"/>
      <c r="B142" s="16"/>
      <c r="C142" s="5" t="s">
        <v>236</v>
      </c>
      <c r="D142" s="17">
        <v>2</v>
      </c>
      <c r="E142" s="18" t="s">
        <v>138</v>
      </c>
      <c r="F142" s="18" t="s">
        <v>138</v>
      </c>
      <c r="G142" s="18" t="s">
        <v>138</v>
      </c>
      <c r="H142" s="18" t="s">
        <v>138</v>
      </c>
      <c r="I142" s="18" t="s">
        <v>139</v>
      </c>
      <c r="J142" s="18" t="s">
        <v>138</v>
      </c>
      <c r="K142" s="18" t="s">
        <v>139</v>
      </c>
      <c r="L142" s="18" t="s">
        <v>138</v>
      </c>
      <c r="M142" s="18" t="s">
        <v>138</v>
      </c>
      <c r="N142" s="18" t="s">
        <v>138</v>
      </c>
      <c r="O142" s="8"/>
    </row>
    <row r="143" spans="1:16" ht="21.75" customHeight="1">
      <c r="A143" s="15"/>
      <c r="B143" s="16">
        <v>3610</v>
      </c>
      <c r="C143" s="5" t="s">
        <v>237</v>
      </c>
      <c r="D143" s="17">
        <v>452</v>
      </c>
      <c r="E143" s="18">
        <f>22422029.99-N143</f>
        <v>21841268.11</v>
      </c>
      <c r="F143" s="18">
        <v>13478727.36</v>
      </c>
      <c r="G143" s="18">
        <v>107270.28</v>
      </c>
      <c r="H143" s="18">
        <v>311023.98</v>
      </c>
      <c r="I143" s="18">
        <v>2864758.49</v>
      </c>
      <c r="J143" s="18">
        <v>385163.65</v>
      </c>
      <c r="K143" s="18">
        <v>2469362.49</v>
      </c>
      <c r="L143" s="18">
        <v>145695.71</v>
      </c>
      <c r="M143" s="18">
        <v>2660028.02</v>
      </c>
      <c r="N143" s="18">
        <v>580761.88</v>
      </c>
      <c r="O143" s="8"/>
      <c r="P143" s="5" t="s">
        <v>130</v>
      </c>
    </row>
    <row r="144" spans="1:16" ht="21.75" customHeight="1">
      <c r="A144" s="15"/>
      <c r="B144" s="16">
        <v>3691</v>
      </c>
      <c r="C144" s="5" t="s">
        <v>238</v>
      </c>
      <c r="O144" s="8"/>
      <c r="P144" s="5" t="s">
        <v>239</v>
      </c>
    </row>
    <row r="145" spans="1:15" ht="21.75" customHeight="1">
      <c r="A145" s="15"/>
      <c r="B145" s="16"/>
      <c r="C145" s="5" t="s">
        <v>240</v>
      </c>
      <c r="D145" s="17">
        <v>184</v>
      </c>
      <c r="E145" s="18">
        <f>10329689.43-N145</f>
        <v>9666024.969999999</v>
      </c>
      <c r="F145" s="18">
        <v>9120241.08</v>
      </c>
      <c r="G145" s="18">
        <v>35376.05</v>
      </c>
      <c r="H145" s="18">
        <v>68647.08</v>
      </c>
      <c r="I145" s="18">
        <v>226395.85</v>
      </c>
      <c r="J145" s="18">
        <v>47584.84</v>
      </c>
      <c r="K145" s="18">
        <v>52428.69</v>
      </c>
      <c r="L145" s="18">
        <v>23412.66</v>
      </c>
      <c r="M145" s="18">
        <v>755603.17</v>
      </c>
      <c r="N145" s="18">
        <v>663664.46</v>
      </c>
      <c r="O145" s="8"/>
    </row>
    <row r="146" spans="1:16" ht="21.75" customHeight="1">
      <c r="A146" s="15" t="s">
        <v>59</v>
      </c>
      <c r="B146" s="16">
        <v>3692</v>
      </c>
      <c r="C146" s="5" t="s">
        <v>241</v>
      </c>
      <c r="D146" s="17">
        <v>344</v>
      </c>
      <c r="E146" s="18">
        <f>20620860-N146</f>
        <v>20268486.5</v>
      </c>
      <c r="F146" s="18">
        <v>14400714.1</v>
      </c>
      <c r="G146" s="18">
        <v>68206.5</v>
      </c>
      <c r="H146" s="18">
        <v>865681.3</v>
      </c>
      <c r="I146" s="18">
        <v>464120.78</v>
      </c>
      <c r="J146" s="18">
        <v>898475.5</v>
      </c>
      <c r="K146" s="18">
        <v>108203.13</v>
      </c>
      <c r="L146" s="18">
        <v>25555.8</v>
      </c>
      <c r="M146" s="18">
        <v>3437529.4</v>
      </c>
      <c r="N146" s="18">
        <v>352373.5</v>
      </c>
      <c r="O146" s="8"/>
      <c r="P146" s="5" t="s">
        <v>131</v>
      </c>
    </row>
    <row r="147" spans="1:16" ht="21.75" customHeight="1">
      <c r="A147" s="15" t="s">
        <v>59</v>
      </c>
      <c r="B147" s="16">
        <v>3710</v>
      </c>
      <c r="C147" s="5" t="s">
        <v>242</v>
      </c>
      <c r="E147" s="18"/>
      <c r="O147" s="8"/>
      <c r="P147" s="5" t="s">
        <v>243</v>
      </c>
    </row>
    <row r="148" spans="1:14" ht="21.75" customHeight="1">
      <c r="A148" s="15"/>
      <c r="B148" s="16"/>
      <c r="C148" s="5" t="s">
        <v>244</v>
      </c>
      <c r="D148" s="17">
        <v>12</v>
      </c>
      <c r="E148" s="18">
        <f>783290.36-N148</f>
        <v>761183.36</v>
      </c>
      <c r="F148" s="18">
        <v>545961.1</v>
      </c>
      <c r="G148" s="18">
        <v>15147.24</v>
      </c>
      <c r="H148" s="18">
        <v>8205.33</v>
      </c>
      <c r="I148" s="18" t="s">
        <v>139</v>
      </c>
      <c r="J148" s="18">
        <v>37097.47</v>
      </c>
      <c r="K148" s="18" t="s">
        <v>139</v>
      </c>
      <c r="L148" s="18">
        <v>1597.57</v>
      </c>
      <c r="M148" s="18">
        <v>175281.65</v>
      </c>
      <c r="N148" s="18">
        <v>22107</v>
      </c>
    </row>
    <row r="149" spans="1:16" ht="2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2:14" ht="21.75" customHeight="1">
      <c r="B150" s="5" t="s">
        <v>252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3:14" ht="21.75" customHeight="1">
      <c r="C151" s="6" t="s">
        <v>140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2:14" ht="21.75" customHeight="1">
      <c r="B152" s="5" t="s">
        <v>253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3:14" ht="21.75" customHeight="1">
      <c r="C153" s="6" t="s">
        <v>141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2:14" ht="21.75" customHeight="1">
      <c r="B154" s="5" t="s">
        <v>254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2:14" ht="21.75" customHeight="1">
      <c r="B155" s="5" t="s">
        <v>255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5:14" ht="21"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5:14" ht="21"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5:14" ht="21"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5:14" ht="21"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5:14" ht="21"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5:14" ht="21"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5:14" ht="21"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5:14" ht="21"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5:14" ht="21"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5:14" ht="21"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5:14" ht="21"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5:14" ht="21"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5:14" ht="21"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5:14" ht="21"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5:14" ht="21"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5:14" ht="21"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5:14" ht="21"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5:14" ht="21"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5:14" ht="21"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5:14" ht="21"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5:14" ht="21"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5:14" ht="21"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5:14" ht="21"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5:14" ht="21"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5:14" ht="21"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5:14" ht="21"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5:14" ht="21"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5:14" ht="21"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5:14" ht="21"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5:14" ht="21"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5:14" ht="21"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5:14" ht="21"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5:14" ht="21"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5:14" ht="21"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5:14" ht="21"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5:14" ht="21"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5:14" ht="21"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5:14" ht="21"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5:14" ht="21"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5:14" ht="21"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5:14" ht="21"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5:14" ht="21"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5:14" ht="21"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5:14" ht="21"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5:14" ht="21"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5:14" ht="21"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5:14" ht="21"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5:14" ht="21"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5:14" ht="21"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5:14" ht="21"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5:14" ht="21"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5:14" ht="21"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5:14" ht="21"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5:14" ht="21"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5:14" ht="21"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5:14" ht="21"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5:14" ht="21"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5:14" ht="21"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5:14" ht="21"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5:14" ht="21"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5:14" ht="21"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5:14" ht="21"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5:14" ht="21"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5:14" ht="21"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5:14" ht="21"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5:14" ht="21"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5:14" ht="21"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5:14" ht="21"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5:14" ht="21"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5:14" ht="21"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5:14" ht="21"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5:14" ht="21"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5:14" ht="21"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5:14" ht="21"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5:14" ht="21"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5:14" ht="21"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5:14" ht="21"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5:14" ht="21"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5:14" ht="21"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5:14" ht="21"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5:14" ht="21"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5:14" ht="21"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5:14" ht="21"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5:14" ht="21"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5:14" ht="21"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5:14" ht="21"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5:14" ht="21"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5:14" ht="21"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5:14" ht="21"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5:14" ht="21"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5:14" ht="21"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5:14" ht="21"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5:14" ht="21"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5:14" ht="21"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5:14" ht="21"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5:14" ht="21">
      <c r="E251" s="5"/>
      <c r="F251" s="5"/>
      <c r="G251" s="5"/>
      <c r="H251" s="5"/>
      <c r="I251" s="5"/>
      <c r="J251" s="5"/>
      <c r="K251" s="5"/>
      <c r="L251" s="5"/>
      <c r="M251" s="5"/>
      <c r="N251" s="5"/>
    </row>
  </sheetData>
  <mergeCells count="8">
    <mergeCell ref="C8:C9"/>
    <mergeCell ref="P8:P9"/>
    <mergeCell ref="C49:C50"/>
    <mergeCell ref="P49:P50"/>
    <mergeCell ref="C90:C91"/>
    <mergeCell ref="P90:P91"/>
    <mergeCell ref="C133:C134"/>
    <mergeCell ref="P133:P13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databank</cp:lastModifiedBy>
  <cp:lastPrinted>2006-11-09T02:12:25Z</cp:lastPrinted>
  <dcterms:created xsi:type="dcterms:W3CDTF">2001-05-09T08:07:40Z</dcterms:created>
  <dcterms:modified xsi:type="dcterms:W3CDTF">2006-11-09T02:12:26Z</dcterms:modified>
  <cp:category/>
  <cp:version/>
  <cp:contentType/>
  <cp:contentStatus/>
</cp:coreProperties>
</file>