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90" yWindow="5790" windowWidth="20490" windowHeight="7395" activeTab="7"/>
  </bookViews>
  <sheets>
    <sheet name="T-14.1" sheetId="14" r:id="rId1"/>
    <sheet name="T-14.2" sheetId="15" r:id="rId2"/>
    <sheet name="T-14.3" sheetId="16" r:id="rId3"/>
    <sheet name="T-14.4" sheetId="17" r:id="rId4"/>
    <sheet name="T-14.5" sheetId="9" r:id="rId5"/>
    <sheet name="T-14.6" sheetId="18" r:id="rId6"/>
    <sheet name="T-14.7" sheetId="21" r:id="rId7"/>
    <sheet name="T-14.8" sheetId="22" r:id="rId8"/>
  </sheets>
  <definedNames>
    <definedName name="_xlnm.Print_Area" localSheetId="0">'T-14.1'!$A$1:$Q$24</definedName>
    <definedName name="_xlnm.Print_Area" localSheetId="1">'T-14.2'!$A$1:$S$55</definedName>
    <definedName name="_xlnm.Print_Area" localSheetId="2">'T-14.3'!$A$1:$M$39</definedName>
    <definedName name="_xlnm.Print_Area" localSheetId="4">'T-14.5'!$A$1:$M$39</definedName>
    <definedName name="_xlnm.Print_Area" localSheetId="5">'T-14.6'!$A$1:$O$28</definedName>
  </definedNames>
  <calcPr calcId="125725"/>
</workbook>
</file>

<file path=xl/calcChain.xml><?xml version="1.0" encoding="utf-8"?>
<calcChain xmlns="http://schemas.openxmlformats.org/spreadsheetml/2006/main">
  <c r="H10" i="9"/>
  <c r="G10"/>
  <c r="F10"/>
  <c r="E10"/>
  <c r="F37" i="17"/>
  <c r="F36"/>
  <c r="E36"/>
  <c r="F35"/>
  <c r="E35"/>
  <c r="F34"/>
  <c r="E34"/>
  <c r="F33"/>
  <c r="E33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L10"/>
  <c r="K10"/>
  <c r="J10"/>
  <c r="I10"/>
  <c r="H10"/>
  <c r="F10" s="1"/>
  <c r="G10"/>
  <c r="E10" l="1"/>
  <c r="E32" i="16"/>
  <c r="E31"/>
  <c r="E30"/>
  <c r="E29"/>
  <c r="E26"/>
  <c r="E25"/>
  <c r="E24"/>
  <c r="E23"/>
  <c r="E22"/>
  <c r="E21"/>
  <c r="E20"/>
  <c r="E19"/>
  <c r="E17"/>
  <c r="E15"/>
  <c r="E14"/>
  <c r="E13"/>
  <c r="E12"/>
  <c r="E11"/>
  <c r="I10"/>
  <c r="H10"/>
  <c r="G10"/>
  <c r="F10"/>
  <c r="G39" i="15"/>
  <c r="E39"/>
  <c r="G38"/>
  <c r="E38"/>
  <c r="G37"/>
  <c r="E37"/>
  <c r="G36"/>
  <c r="E36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Q10"/>
  <c r="P10"/>
  <c r="O10"/>
  <c r="N10"/>
  <c r="M10"/>
  <c r="K10"/>
  <c r="J10"/>
  <c r="H10"/>
  <c r="O18" i="14"/>
  <c r="M17"/>
  <c r="J17"/>
  <c r="H17"/>
  <c r="F17"/>
  <c r="M16"/>
  <c r="J16"/>
  <c r="H16"/>
  <c r="F16"/>
  <c r="J15"/>
  <c r="H15"/>
  <c r="M14"/>
  <c r="J14"/>
  <c r="H14"/>
  <c r="M13"/>
  <c r="J13"/>
  <c r="H13"/>
  <c r="F13" s="1"/>
  <c r="J12"/>
  <c r="H12"/>
  <c r="J11"/>
  <c r="H11"/>
  <c r="F11" s="1"/>
  <c r="J10"/>
  <c r="H10"/>
  <c r="F10" s="1"/>
  <c r="F14" l="1"/>
  <c r="F12"/>
  <c r="F15"/>
  <c r="G10" i="15"/>
  <c r="E10" s="1"/>
  <c r="E10" i="16"/>
</calcChain>
</file>

<file path=xl/sharedStrings.xml><?xml version="1.0" encoding="utf-8"?>
<sst xmlns="http://schemas.openxmlformats.org/spreadsheetml/2006/main" count="926" uniqueCount="320">
  <si>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</si>
  <si>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</si>
  <si>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</si>
  <si>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</si>
  <si>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</si>
  <si>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</si>
  <si>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</si>
  <si>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</si>
  <si>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</si>
  <si>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</si>
  <si>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</si>
  <si>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</si>
  <si>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</si>
  <si>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</si>
  <si>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</si>
  <si>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</si>
  <si>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</si>
  <si>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</si>
  <si>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</si>
  <si>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</si>
  <si>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</si>
  <si>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</si>
  <si>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</si>
  <si>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</t>
  </si>
  <si>
    <t xml:space="preserve">               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</si>
  <si>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</si>
  <si>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</si>
  <si>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</si>
  <si>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</si>
  <si>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</si>
  <si>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</si>
  <si>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</si>
  <si>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</si>
  <si>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</si>
  <si>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</si>
  <si>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</si>
  <si>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</si>
  <si>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</si>
  <si>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</si>
  <si>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</si>
  <si>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</si>
  <si>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</si>
  <si>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</si>
  <si>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</si>
  <si>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</si>
  <si>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</si>
  <si>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</si>
  <si>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</si>
  <si>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</si>
  <si>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</si>
  <si>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</si>
  <si>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</si>
  <si>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</si>
  <si>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</si>
  <si>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</si>
  <si>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</si>
  <si>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</si>
  <si>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</si>
  <si>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</si>
  <si>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</si>
  <si>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</si>
  <si>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</si>
  <si>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</si>
  <si>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</si>
  <si>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</si>
  <si>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</si>
  <si>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</si>
  <si>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</si>
  <si>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</si>
  <si>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</si>
  <si>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</si>
  <si>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</si>
  <si>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</si>
  <si>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</si>
  <si>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</si>
  <si>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</si>
  <si>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</si>
  <si>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</si>
  <si>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</si>
  <si>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</si>
  <si>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</si>
  <si>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</si>
  <si>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</si>
  <si>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</si>
  <si>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</si>
  <si>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</si>
  <si>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</si>
  <si>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</si>
  <si>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</si>
  <si>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</si>
  <si>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</si>
  <si>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</si>
  <si>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</si>
  <si>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</si>
  <si>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</si>
  <si>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</si>
  <si>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</si>
  <si>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</si>
  <si>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</si>
  <si>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</si>
  <si>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</si>
  <si>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</si>
  <si>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</si>
  <si>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</si>
  <si>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</si>
  <si>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</si>
  <si>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</si>
  <si>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</si>
  <si>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</si>
  <si>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</si>
  <si>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</si>
  <si>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</si>
  <si>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</si>
  <si>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</si>
  <si>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</si>
  <si>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</si>
  <si>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</si>
  <si>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</si>
  <si>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</si>
  <si>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</si>
  <si>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</si>
  <si>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</si>
  <si>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</si>
  <si>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</si>
  <si>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</si>
  <si>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</si>
  <si>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</si>
  <si>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-</t>
  </si>
  <si>
    <t>Source:   Chiang Rai Provincial  Business Development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</si>
  <si>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</si>
  <si>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</si>
  <si>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2556</t>
  </si>
  <si>
    <t>2557</t>
  </si>
  <si>
    <t>2558</t>
  </si>
  <si>
    <t>(2013)</t>
  </si>
  <si>
    <t>(2014)</t>
  </si>
  <si>
    <t>(2015)</t>
  </si>
  <si>
    <t>ภาคเหนือ</t>
  </si>
  <si>
    <t xml:space="preserve">  จังหวัดเชียงใหม่</t>
  </si>
  <si>
    <t xml:space="preserve">  จังหวัดลำพูน</t>
  </si>
  <si>
    <t xml:space="preserve">  จังหวัดลำปาง</t>
  </si>
  <si>
    <t xml:space="preserve">  จังหวัดอุตรดิตถ์</t>
  </si>
  <si>
    <t xml:space="preserve">  จังหวัดแพร่</t>
  </si>
  <si>
    <t xml:space="preserve">  จังหวัดน่าน</t>
  </si>
  <si>
    <t xml:space="preserve">  จังหวัดพะเยา</t>
  </si>
  <si>
    <t xml:space="preserve">  จังหวัดเชียงราย</t>
  </si>
  <si>
    <t xml:space="preserve">  จังหวัดแม่ฮ่องสอน</t>
  </si>
  <si>
    <t xml:space="preserve">  จังหวัดนครสวรรค์</t>
  </si>
  <si>
    <t xml:space="preserve">  จังหวัดอุทัยธานี</t>
  </si>
  <si>
    <t xml:space="preserve">  จังหวัดกำแพงเพชร</t>
  </si>
  <si>
    <t xml:space="preserve">  จังหวัดตาก</t>
  </si>
  <si>
    <t xml:space="preserve">  จังหวัดสุโขทัย</t>
  </si>
  <si>
    <t xml:space="preserve">  จังหวัดพิษณุโลก</t>
  </si>
  <si>
    <t xml:space="preserve">  จังหวัดพิจิตร</t>
  </si>
  <si>
    <t xml:space="preserve">  จังหวัดเพชรบูรณ์</t>
  </si>
  <si>
    <t>Northern  Region</t>
  </si>
  <si>
    <t>Chiang Mai province</t>
  </si>
  <si>
    <t>Lamphun province</t>
  </si>
  <si>
    <t>Lampang province</t>
  </si>
  <si>
    <t>Uttaradit province</t>
  </si>
  <si>
    <t>Phrae province</t>
  </si>
  <si>
    <t>Nan province</t>
  </si>
  <si>
    <t>Phayao province</t>
  </si>
  <si>
    <t>Chiang Rai province</t>
  </si>
  <si>
    <t>Mae Hong Son province</t>
  </si>
  <si>
    <t>Nakhon Sawan province</t>
  </si>
  <si>
    <t>Uthai Thani province</t>
  </si>
  <si>
    <t>Kamphaeng Phet province</t>
  </si>
  <si>
    <t>Tak province</t>
  </si>
  <si>
    <t>Sukhothai province</t>
  </si>
  <si>
    <t>Phitsanulok province</t>
  </si>
  <si>
    <t>Phichit province</t>
  </si>
  <si>
    <t>Phetchabun province</t>
  </si>
  <si>
    <t xml:space="preserve">    ที่มา:   สำนักงานพาณิชย์จังหวัดเชียงราย</t>
  </si>
  <si>
    <t>Source:  Chiang Rai Provincial  Business Development Office</t>
  </si>
  <si>
    <t xml:space="preserve">      1/    หน่วยเป็นพันบาท   Unit of Thousand baht</t>
  </si>
  <si>
    <t>2559 (2016)</t>
  </si>
  <si>
    <t>2558 (2015)</t>
  </si>
  <si>
    <t>2557 (2014)</t>
  </si>
  <si>
    <t xml:space="preserve"> -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</si>
  <si>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</si>
  <si>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</si>
  <si>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</si>
  <si>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</si>
  <si>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</si>
  <si>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</si>
  <si>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</si>
  <si>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</si>
  <si>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</si>
  <si>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</si>
  <si>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</si>
  <si>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Year</t>
  </si>
  <si>
    <t>Public company limited</t>
  </si>
  <si>
    <t>Ordinary partnership</t>
  </si>
  <si>
    <t>Limited partnership</t>
  </si>
  <si>
    <t>Company limited</t>
  </si>
  <si>
    <t>ปี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</si>
  <si>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</si>
  <si>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</si>
  <si>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</si>
  <si>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Registered of Juristic Person and Authorized Capital by Type of Registration: 2007 - 2016</t>
  </si>
  <si>
    <t>ทะเบียนนิติบุคคลที่คงอยู่ และทุนจดทะเบียน จำแนกตามประเภทการจดทะเบียน พ.ศ. 2550 - 2559</t>
  </si>
  <si>
    <t xml:space="preserve">Doi Luang district </t>
  </si>
  <si>
    <t>อำเภอดอยหลวง</t>
  </si>
  <si>
    <t>Wiang Chiang Rung  district</t>
  </si>
  <si>
    <t>อำเภอเวียงเชียงรุ้ง</t>
  </si>
  <si>
    <t>Mae Lao district</t>
  </si>
  <si>
    <t>อำเภอแม่ลาว</t>
  </si>
  <si>
    <t>Mae Fa Luang district</t>
  </si>
  <si>
    <t>อำเภอแม่ฟ้าหลวง</t>
  </si>
  <si>
    <t>District</t>
  </si>
  <si>
    <t>อำเภอ</t>
  </si>
  <si>
    <t>Registered of Juristic Person and Authorized Capital by Type of Registration and District: 2016 (Cont.)</t>
  </si>
  <si>
    <t>ทะเบียนนิติบุคคลที่คงอยู่ และทุนจดทะเบียน จำแนกตามประเภทการจดทะเบียน เป็นรายอำเภอ พ.ศ. 2559 (ต่อ)</t>
  </si>
  <si>
    <t>Khun Tan district</t>
  </si>
  <si>
    <t>อำเภอขุนตาล</t>
  </si>
  <si>
    <t xml:space="preserve">Wiang Kaen district </t>
  </si>
  <si>
    <t>อำเภอเวียงแก่น</t>
  </si>
  <si>
    <t>Phaya Mengrai district</t>
  </si>
  <si>
    <t>อำเภอพญาเม็งราย</t>
  </si>
  <si>
    <t>Wiang Pa Pao district</t>
  </si>
  <si>
    <t>อำเภอเวียงป่าเป้า</t>
  </si>
  <si>
    <t>Mai Suai district</t>
  </si>
  <si>
    <t>อำเภอแม่สรวย</t>
  </si>
  <si>
    <t>Mae Sai district</t>
  </si>
  <si>
    <t>อำเภอแม่สาย</t>
  </si>
  <si>
    <t>Chiang Saen district</t>
  </si>
  <si>
    <t>อำเภอเชียงแสน</t>
  </si>
  <si>
    <t>Mae Chan district</t>
  </si>
  <si>
    <t>อำเภอแม่จัน</t>
  </si>
  <si>
    <t>Pa Daet district</t>
  </si>
  <si>
    <t>อำเภอป่าแดด</t>
  </si>
  <si>
    <t>Phan district</t>
  </si>
  <si>
    <t>อำเภอพาน</t>
  </si>
  <si>
    <t>Thoeng district</t>
  </si>
  <si>
    <t>อำเภอเทิง</t>
  </si>
  <si>
    <t>Chiang Khong district</t>
  </si>
  <si>
    <t>อำเภอเชียงของ</t>
  </si>
  <si>
    <t>Wiang Chai district</t>
  </si>
  <si>
    <t>อำเภอเวียงชัย</t>
  </si>
  <si>
    <t>Mueang Chiang Rai district</t>
  </si>
  <si>
    <t>อำเภอเมืองเชียงราย</t>
  </si>
  <si>
    <t>Registered of Juristic Person and Authorized Capital by Type of Registration and District: 2016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</si>
  <si>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</si>
  <si>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บริษัท</t>
  </si>
  <si>
    <t>Registered of Juristic Person by Type of Registration and Category: 2016</t>
  </si>
  <si>
    <t>ทะเบียนนิติบุคคลที่คงอยู่ จำแนกตามประเภทการจดทะเบียน และหมวดธุรกิจ พ.ศ. 2559</t>
  </si>
  <si>
    <t xml:space="preserve">                </t>
  </si>
  <si>
    <t xml:space="preserve">  </t>
  </si>
  <si>
    <t>New Registered of Juristic Person and Authorized Capital by Type of Registration and District: 2016 (Cont.)</t>
  </si>
  <si>
    <t>ทะเบียนนิติบุคคลใหม่ และทุนจดทะเบียน จำแนกตามประเภทการจดทะเบียน เป็นรายอำเภอ พ.ศ. 2559 (ต่อ)</t>
  </si>
  <si>
    <t>New Registered of Juristic Person and Authorized Capital by Type of Registration and District: 2016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</si>
  <si>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</si>
  <si>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</si>
  <si>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</si>
  <si>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</si>
  <si>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</si>
  <si>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Note:</t>
  </si>
  <si>
    <t>หมายเหตุ:</t>
  </si>
  <si>
    <t>Kingdom.</t>
  </si>
  <si>
    <t>drug.</t>
  </si>
  <si>
    <t>veterinary use.</t>
  </si>
  <si>
    <t>modern drug.</t>
  </si>
  <si>
    <t xml:space="preserve">into the </t>
  </si>
  <si>
    <t>traditional</t>
  </si>
  <si>
    <t xml:space="preserve">traditional </t>
  </si>
  <si>
    <t>into the</t>
  </si>
  <si>
    <t>modern</t>
  </si>
  <si>
    <t xml:space="preserve">for </t>
  </si>
  <si>
    <t>specially-controlled</t>
  </si>
  <si>
    <t xml:space="preserve">to sell </t>
  </si>
  <si>
    <t xml:space="preserve">drug </t>
  </si>
  <si>
    <t xml:space="preserve">to produce </t>
  </si>
  <si>
    <t>to sell</t>
  </si>
  <si>
    <t xml:space="preserve">order drug </t>
  </si>
  <si>
    <t xml:space="preserve">produce </t>
  </si>
  <si>
    <t xml:space="preserve"> modern drug</t>
  </si>
  <si>
    <t xml:space="preserve">dangerous or </t>
  </si>
  <si>
    <t xml:space="preserve"> A licence</t>
  </si>
  <si>
    <t>A licence</t>
  </si>
  <si>
    <t xml:space="preserve"> import or</t>
  </si>
  <si>
    <t xml:space="preserve"> A licence to </t>
  </si>
  <si>
    <t>ready-packed</t>
  </si>
  <si>
    <t>which are not</t>
  </si>
  <si>
    <t>ขย1.</t>
  </si>
  <si>
    <t xml:space="preserve">or order </t>
  </si>
  <si>
    <t>ผยบ.</t>
  </si>
  <si>
    <t>ขยบ.</t>
  </si>
  <si>
    <t>A licence to</t>
  </si>
  <si>
    <t>ผย1.</t>
  </si>
  <si>
    <t>only</t>
  </si>
  <si>
    <t>modern drugs</t>
  </si>
  <si>
    <t xml:space="preserve">to import </t>
  </si>
  <si>
    <t>นย1.</t>
  </si>
  <si>
    <t xml:space="preserve"> to sell </t>
  </si>
  <si>
    <t xml:space="preserve">only ready-packed </t>
  </si>
  <si>
    <t xml:space="preserve">A licence </t>
  </si>
  <si>
    <t xml:space="preserve">A licence to sell </t>
  </si>
  <si>
    <t>นยบ.</t>
  </si>
  <si>
    <t>ขย3.</t>
  </si>
  <si>
    <t>ขย2.</t>
  </si>
  <si>
    <t>Traditional drug</t>
  </si>
  <si>
    <t>Modern drug</t>
  </si>
  <si>
    <t>ยาแผนโบราณ</t>
  </si>
  <si>
    <t>ยาแผนปัจจุบัน</t>
  </si>
  <si>
    <t>Licence Concerning Drug: 2012 - 2016</t>
  </si>
  <si>
    <t>ใบอนุญาตประกอบธุรกิจเกี่ยวกับยา พ.ศ. 2555 - 2559</t>
  </si>
  <si>
    <t xml:space="preserve">ตาราง </t>
  </si>
  <si>
    <r>
      <t>ทุนจดทะเบียน</t>
    </r>
    <r>
      <rPr>
        <vertAlign val="superscript"/>
        <sz val="14"/>
        <rFont val="TH SarabunPSK"/>
        <family val="2"/>
      </rPr>
      <t>1/</t>
    </r>
  </si>
  <si>
    <t xml:space="preserve">ข้อมูล ณ วันที่ 31 ธันวาคม 2559 </t>
  </si>
  <si>
    <r>
      <t>Data as of 31</t>
    </r>
    <r>
      <rPr>
        <vertAlign val="superscript"/>
        <sz val="12"/>
        <rFont val="TH SarabunPSK"/>
        <family val="2"/>
      </rPr>
      <t>st</t>
    </r>
    <r>
      <rPr>
        <sz val="12"/>
        <rFont val="TH SarabunPSK"/>
        <family val="2"/>
      </rPr>
      <t xml:space="preserve"> December 2016</t>
    </r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</si>
  <si>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</si>
  <si>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2"/>
        <rFont val="TH SarabunPSK"/>
        <family val="2"/>
      </rPr>
      <t>1/</t>
    </r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</si>
  <si>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</si>
  <si>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</si>
  <si>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[2558 (2015)= 100]</t>
  </si>
  <si>
    <t>2559</t>
  </si>
  <si>
    <t>(2016)</t>
  </si>
  <si>
    <t>ดัชนีราคาผู้บริโภคทั่วไป เป็นรายจังหวัด ภาคเหนือ พ.ศ. 2556 - 2559</t>
  </si>
  <si>
    <t>General Consumer Price Index by Province of Northern Region: 2013 - 2016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</si>
</sst>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_);_(* \(#,##0\);_(* &quot;-&quot;??_);_(@_)"/>
    <numFmt numFmtId="168" formatCode="#,##0_ ;\-#,##0\ 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  <font>
      <sz val="14"/>
      <name val="CordiaUPC"/>
      <family val="2"/>
    </font>
    <font>
      <sz val="11"/>
      <color indexed="52"/>
      <name val="Tahoma"/>
      <family val="2"/>
      <charset val="222"/>
    </font>
    <font>
      <b/>
      <i/>
      <sz val="12"/>
      <name val="TH SarabunPSK"/>
      <family val="2"/>
    </font>
    <font>
      <b/>
      <sz val="9"/>
      <name val="TH SarabunPSK"/>
      <family val="2"/>
    </font>
    <font>
      <vertAlign val="superscript"/>
      <sz val="14"/>
      <name val="TH SarabunPSK"/>
      <family val="2"/>
    </font>
    <font>
      <vertAlign val="superscript"/>
      <sz val="12"/>
      <name val="TH SarabunPSK"/>
      <family val="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6" fillId="0" borderId="0"/>
    <xf numFmtId="0" fontId="3" fillId="0" borderId="0"/>
    <xf numFmtId="0" fontId="17" fillId="0" borderId="15" applyNumberFormat="0" applyFill="0" applyAlignment="0" applyProtection="0"/>
  </cellStyleXfs>
  <cellXfs count="4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165" fontId="8" fillId="0" borderId="0" xfId="1" applyNumberFormat="1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165" fontId="8" fillId="0" borderId="10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6" fillId="0" borderId="0" xfId="3" applyFont="1"/>
    <xf numFmtId="0" fontId="6" fillId="0" borderId="0" xfId="3" applyFont="1" applyAlignment="1">
      <alignment vertical="center"/>
    </xf>
    <xf numFmtId="0" fontId="7" fillId="0" borderId="0" xfId="4" applyFont="1" applyBorder="1" applyAlignment="1"/>
    <xf numFmtId="0" fontId="7" fillId="0" borderId="0" xfId="3" applyFont="1" applyAlignment="1">
      <alignment vertical="center"/>
    </xf>
    <xf numFmtId="0" fontId="7" fillId="0" borderId="0" xfId="4" applyFont="1" applyBorder="1" applyAlignment="1">
      <alignment horizontal="left"/>
    </xf>
    <xf numFmtId="0" fontId="7" fillId="0" borderId="0" xfId="3" quotePrefix="1" applyFont="1" applyBorder="1" applyAlignment="1">
      <alignment horizontal="center" vertical="center"/>
    </xf>
    <xf numFmtId="0" fontId="7" fillId="0" borderId="0" xfId="3" applyFont="1" applyBorder="1"/>
    <xf numFmtId="165" fontId="6" fillId="0" borderId="0" xfId="5" applyNumberFormat="1" applyFont="1" applyBorder="1" applyAlignment="1">
      <alignment vertical="center"/>
    </xf>
    <xf numFmtId="0" fontId="6" fillId="0" borderId="0" xfId="3" applyFont="1" applyBorder="1" applyAlignment="1">
      <alignment horizontal="left"/>
    </xf>
    <xf numFmtId="0" fontId="6" fillId="0" borderId="0" xfId="3" applyFont="1" applyBorder="1" applyAlignment="1">
      <alignment horizontal="center" vertical="center"/>
    </xf>
    <xf numFmtId="165" fontId="7" fillId="0" borderId="0" xfId="5" applyNumberFormat="1" applyFont="1" applyBorder="1" applyAlignment="1">
      <alignment vertical="center"/>
    </xf>
    <xf numFmtId="0" fontId="7" fillId="0" borderId="0" xfId="4" applyFont="1" applyAlignment="1">
      <alignment horizontal="left"/>
    </xf>
    <xf numFmtId="3" fontId="13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6" fillId="0" borderId="4" xfId="0" applyFont="1" applyBorder="1"/>
    <xf numFmtId="0" fontId="5" fillId="0" borderId="0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 indent="3"/>
    </xf>
    <xf numFmtId="3" fontId="5" fillId="0" borderId="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right" vertical="center" indent="3"/>
    </xf>
    <xf numFmtId="3" fontId="5" fillId="0" borderId="8" xfId="0" applyNumberFormat="1" applyFont="1" applyBorder="1" applyAlignment="1">
      <alignment horizontal="right" vertical="center" indent="2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3"/>
    </xf>
    <xf numFmtId="3" fontId="5" fillId="0" borderId="0" xfId="1" applyNumberFormat="1" applyFont="1" applyBorder="1" applyAlignment="1">
      <alignment horizontal="right" vertical="center" indent="1"/>
    </xf>
    <xf numFmtId="3" fontId="1" fillId="0" borderId="8" xfId="0" applyNumberFormat="1" applyFont="1" applyBorder="1" applyAlignment="1">
      <alignment horizontal="right" vertical="center" indent="3"/>
    </xf>
    <xf numFmtId="3" fontId="5" fillId="0" borderId="8" xfId="2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right" vertical="center" indent="2"/>
    </xf>
    <xf numFmtId="3" fontId="5" fillId="0" borderId="0" xfId="2" applyNumberFormat="1" applyFont="1" applyBorder="1" applyAlignment="1">
      <alignment horizontal="right" vertical="center" inden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5" fillId="0" borderId="9" xfId="0" applyFont="1" applyBorder="1"/>
    <xf numFmtId="0" fontId="7" fillId="0" borderId="0" xfId="0" applyFont="1" applyBorder="1" applyAlignment="1">
      <alignment horizontal="left"/>
    </xf>
    <xf numFmtId="0" fontId="7" fillId="0" borderId="6" xfId="0" applyFont="1" applyBorder="1"/>
    <xf numFmtId="0" fontId="7" fillId="0" borderId="1" xfId="0" applyFont="1" applyBorder="1"/>
    <xf numFmtId="0" fontId="7" fillId="0" borderId="4" xfId="0" applyFont="1" applyBorder="1"/>
    <xf numFmtId="0" fontId="7" fillId="0" borderId="3" xfId="0" applyFont="1" applyBorder="1"/>
    <xf numFmtId="0" fontId="5" fillId="0" borderId="8" xfId="0" applyFont="1" applyBorder="1"/>
    <xf numFmtId="0" fontId="5" fillId="0" borderId="4" xfId="0" applyFont="1" applyBorder="1"/>
    <xf numFmtId="0" fontId="7" fillId="0" borderId="9" xfId="0" applyFont="1" applyBorder="1"/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right"/>
    </xf>
    <xf numFmtId="3" fontId="7" fillId="0" borderId="4" xfId="0" applyNumberFormat="1" applyFont="1" applyBorder="1" applyAlignment="1">
      <alignment horizontal="right" vertical="center" indent="4"/>
    </xf>
    <xf numFmtId="3" fontId="7" fillId="0" borderId="8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right" vertical="center" indent="3"/>
    </xf>
    <xf numFmtId="0" fontId="7" fillId="0" borderId="8" xfId="0" applyFont="1" applyBorder="1" applyAlignment="1">
      <alignment horizontal="right" vertical="center" indent="3"/>
    </xf>
    <xf numFmtId="3" fontId="7" fillId="0" borderId="8" xfId="0" applyNumberFormat="1" applyFont="1" applyBorder="1" applyAlignment="1">
      <alignment horizontal="right" indent="3"/>
    </xf>
    <xf numFmtId="167" fontId="8" fillId="0" borderId="0" xfId="10" applyNumberFormat="1" applyFont="1" applyFill="1" applyAlignment="1">
      <alignment vertical="center"/>
    </xf>
    <xf numFmtId="167" fontId="18" fillId="0" borderId="0" xfId="10" applyNumberFormat="1" applyFont="1" applyFill="1" applyAlignment="1">
      <alignment vertical="center"/>
    </xf>
    <xf numFmtId="0" fontId="8" fillId="0" borderId="0" xfId="13" applyFont="1"/>
    <xf numFmtId="167" fontId="8" fillId="0" borderId="0" xfId="10" applyNumberFormat="1" applyFont="1" applyAlignment="1">
      <alignment vertical="center"/>
    </xf>
    <xf numFmtId="167" fontId="8" fillId="0" borderId="0" xfId="10" applyNumberFormat="1" applyFont="1" applyBorder="1" applyAlignment="1" applyProtection="1">
      <alignment vertical="center"/>
    </xf>
    <xf numFmtId="167" fontId="8" fillId="0" borderId="0" xfId="10" applyNumberFormat="1" applyFont="1" applyBorder="1" applyAlignment="1">
      <alignment vertical="center"/>
    </xf>
    <xf numFmtId="167" fontId="8" fillId="0" borderId="0" xfId="10" applyNumberFormat="1" applyFont="1" applyBorder="1" applyAlignment="1">
      <alignment horizontal="right" vertical="center"/>
    </xf>
    <xf numFmtId="0" fontId="8" fillId="0" borderId="0" xfId="13" applyFont="1" applyAlignment="1">
      <alignment horizontal="right"/>
    </xf>
    <xf numFmtId="167" fontId="8" fillId="0" borderId="2" xfId="10" applyNumberFormat="1" applyFont="1" applyBorder="1" applyAlignment="1">
      <alignment vertical="center"/>
    </xf>
    <xf numFmtId="167" fontId="8" fillId="0" borderId="2" xfId="10" applyNumberFormat="1" applyFont="1" applyBorder="1" applyAlignment="1" applyProtection="1">
      <alignment vertical="center"/>
    </xf>
    <xf numFmtId="167" fontId="8" fillId="0" borderId="7" xfId="10" applyNumberFormat="1" applyFont="1" applyBorder="1" applyAlignment="1" applyProtection="1">
      <alignment vertical="center"/>
    </xf>
    <xf numFmtId="167" fontId="8" fillId="0" borderId="1" xfId="10" applyNumberFormat="1" applyFont="1" applyBorder="1" applyAlignment="1" applyProtection="1">
      <alignment vertical="center"/>
    </xf>
    <xf numFmtId="167" fontId="8" fillId="0" borderId="6" xfId="10" applyNumberFormat="1" applyFont="1" applyBorder="1" applyAlignment="1" applyProtection="1">
      <alignment vertical="center"/>
    </xf>
    <xf numFmtId="167" fontId="8" fillId="0" borderId="1" xfId="10" applyNumberFormat="1" applyFont="1" applyBorder="1" applyAlignment="1">
      <alignment vertical="center"/>
    </xf>
    <xf numFmtId="167" fontId="8" fillId="0" borderId="7" xfId="10" applyNumberFormat="1" applyFont="1" applyBorder="1" applyAlignment="1">
      <alignment vertical="center"/>
    </xf>
    <xf numFmtId="0" fontId="7" fillId="0" borderId="0" xfId="10" applyNumberFormat="1" applyFont="1" applyBorder="1" applyAlignment="1" applyProtection="1">
      <alignment horizontal="center" vertical="center"/>
    </xf>
    <xf numFmtId="0" fontId="7" fillId="0" borderId="8" xfId="10" applyNumberFormat="1" applyFont="1" applyBorder="1" applyAlignment="1" applyProtection="1">
      <alignment horizontal="right" vertical="center" indent="3"/>
    </xf>
    <xf numFmtId="0" fontId="7" fillId="0" borderId="8" xfId="10" applyNumberFormat="1" applyFont="1" applyBorder="1" applyAlignment="1" applyProtection="1">
      <alignment horizontal="center" vertical="center"/>
    </xf>
    <xf numFmtId="168" fontId="7" fillId="0" borderId="8" xfId="10" applyNumberFormat="1" applyFont="1" applyBorder="1" applyAlignment="1" applyProtection="1">
      <alignment horizontal="right" vertical="center" indent="2"/>
    </xf>
    <xf numFmtId="167" fontId="19" fillId="0" borderId="0" xfId="10" applyNumberFormat="1" applyFont="1" applyAlignment="1">
      <alignment vertical="center"/>
    </xf>
    <xf numFmtId="0" fontId="6" fillId="0" borderId="0" xfId="10" applyNumberFormat="1" applyFont="1" applyBorder="1" applyAlignment="1" applyProtection="1">
      <alignment horizontal="right" vertical="center"/>
    </xf>
    <xf numFmtId="0" fontId="6" fillId="0" borderId="8" xfId="10" applyNumberFormat="1" applyFont="1" applyBorder="1" applyAlignment="1" applyProtection="1">
      <alignment horizontal="right" vertical="center"/>
    </xf>
    <xf numFmtId="0" fontId="6" fillId="0" borderId="8" xfId="10" applyNumberFormat="1" applyFont="1" applyBorder="1" applyAlignment="1" applyProtection="1">
      <alignment horizontal="center" vertical="center"/>
    </xf>
    <xf numFmtId="41" fontId="7" fillId="0" borderId="8" xfId="10" applyNumberFormat="1" applyFont="1" applyBorder="1" applyAlignment="1" applyProtection="1">
      <alignment horizontal="center" vertical="center"/>
    </xf>
    <xf numFmtId="0" fontId="7" fillId="0" borderId="1" xfId="10" applyNumberFormat="1" applyFont="1" applyBorder="1" applyAlignment="1" applyProtection="1">
      <alignment horizontal="center" vertical="center"/>
    </xf>
    <xf numFmtId="0" fontId="7" fillId="0" borderId="7" xfId="10" applyNumberFormat="1" applyFont="1" applyBorder="1" applyAlignment="1">
      <alignment horizontal="center" vertical="center"/>
    </xf>
    <xf numFmtId="0" fontId="7" fillId="0" borderId="7" xfId="10" applyNumberFormat="1" applyFont="1" applyBorder="1" applyAlignment="1" applyProtection="1">
      <alignment horizontal="center" vertical="center"/>
    </xf>
    <xf numFmtId="49" fontId="7" fillId="0" borderId="7" xfId="10" applyNumberFormat="1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8" xfId="10" applyNumberFormat="1" applyFont="1" applyBorder="1" applyAlignment="1">
      <alignment horizontal="center" vertical="center"/>
    </xf>
    <xf numFmtId="49" fontId="7" fillId="0" borderId="8" xfId="10" applyNumberFormat="1" applyFont="1" applyBorder="1" applyAlignment="1">
      <alignment horizontal="center" vertical="center"/>
    </xf>
    <xf numFmtId="0" fontId="7" fillId="0" borderId="0" xfId="13" applyFont="1" applyAlignment="1">
      <alignment horizontal="center" vertical="center"/>
    </xf>
    <xf numFmtId="167" fontId="7" fillId="0" borderId="0" xfId="10" applyNumberFormat="1" applyFont="1" applyAlignment="1">
      <alignment vertical="center"/>
    </xf>
    <xf numFmtId="0" fontId="7" fillId="0" borderId="2" xfId="10" applyNumberFormat="1" applyFont="1" applyBorder="1" applyAlignment="1" applyProtection="1">
      <alignment horizontal="center" vertical="center"/>
    </xf>
    <xf numFmtId="0" fontId="7" fillId="0" borderId="5" xfId="10" applyNumberFormat="1" applyFont="1" applyBorder="1" applyAlignment="1">
      <alignment horizontal="center" vertical="center"/>
    </xf>
    <xf numFmtId="0" fontId="7" fillId="0" borderId="5" xfId="10" applyNumberFormat="1" applyFont="1" applyBorder="1" applyAlignment="1" applyProtection="1">
      <alignment horizontal="center" vertical="center"/>
    </xf>
    <xf numFmtId="49" fontId="7" fillId="0" borderId="5" xfId="10" applyNumberFormat="1" applyFont="1" applyBorder="1" applyAlignment="1">
      <alignment horizontal="center" vertical="center"/>
    </xf>
    <xf numFmtId="0" fontId="7" fillId="0" borderId="2" xfId="13" applyFont="1" applyBorder="1" applyAlignment="1">
      <alignment horizontal="center" vertical="center"/>
    </xf>
    <xf numFmtId="167" fontId="5" fillId="0" borderId="0" xfId="10" applyNumberFormat="1" applyFont="1" applyAlignment="1">
      <alignment vertical="center"/>
    </xf>
    <xf numFmtId="167" fontId="5" fillId="0" borderId="1" xfId="10" applyNumberFormat="1" applyFont="1" applyBorder="1" applyAlignment="1">
      <alignment vertical="center"/>
    </xf>
    <xf numFmtId="0" fontId="4" fillId="0" borderId="0" xfId="13" applyFont="1"/>
    <xf numFmtId="166" fontId="4" fillId="0" borderId="0" xfId="13" applyNumberFormat="1" applyFont="1" applyAlignment="1">
      <alignment horizontal="center"/>
    </xf>
    <xf numFmtId="0" fontId="4" fillId="0" borderId="0" xfId="13" applyNumberFormat="1" applyFont="1"/>
    <xf numFmtId="1" fontId="6" fillId="0" borderId="8" xfId="0" applyNumberFormat="1" applyFont="1" applyBorder="1" applyAlignment="1">
      <alignment horizontal="right" indent="3"/>
    </xf>
    <xf numFmtId="1" fontId="6" fillId="0" borderId="4" xfId="0" applyNumberFormat="1" applyFont="1" applyBorder="1" applyAlignment="1">
      <alignment horizontal="right" indent="3"/>
    </xf>
    <xf numFmtId="1" fontId="7" fillId="0" borderId="8" xfId="0" applyNumberFormat="1" applyFont="1" applyBorder="1" applyAlignment="1">
      <alignment horizontal="right" vertical="center" indent="3"/>
    </xf>
    <xf numFmtId="1" fontId="7" fillId="0" borderId="9" xfId="0" applyNumberFormat="1" applyFont="1" applyBorder="1" applyAlignment="1">
      <alignment horizontal="right" vertical="center" indent="3"/>
    </xf>
    <xf numFmtId="1" fontId="7" fillId="0" borderId="0" xfId="0" applyNumberFormat="1" applyFont="1" applyBorder="1" applyAlignment="1">
      <alignment horizontal="right" vertical="center" indent="3"/>
    </xf>
    <xf numFmtId="1" fontId="7" fillId="0" borderId="4" xfId="0" applyNumberFormat="1" applyFont="1" applyBorder="1" applyAlignment="1">
      <alignment horizontal="right" vertical="center" indent="3"/>
    </xf>
    <xf numFmtId="1" fontId="7" fillId="0" borderId="0" xfId="0" applyNumberFormat="1" applyFont="1" applyAlignment="1">
      <alignment horizontal="right" vertical="center" indent="3"/>
    </xf>
    <xf numFmtId="1" fontId="5" fillId="0" borderId="7" xfId="0" applyNumberFormat="1" applyFont="1" applyBorder="1" applyAlignment="1">
      <alignment horizontal="right" indent="3"/>
    </xf>
    <xf numFmtId="1" fontId="5" fillId="0" borderId="10" xfId="0" applyNumberFormat="1" applyFont="1" applyBorder="1" applyAlignment="1">
      <alignment horizontal="right" indent="3"/>
    </xf>
    <xf numFmtId="1" fontId="5" fillId="0" borderId="1" xfId="0" applyNumberFormat="1" applyFont="1" applyBorder="1" applyAlignment="1">
      <alignment horizontal="right" indent="3"/>
    </xf>
    <xf numFmtId="1" fontId="5" fillId="0" borderId="6" xfId="0" applyNumberFormat="1" applyFont="1" applyBorder="1" applyAlignment="1">
      <alignment horizontal="right" indent="3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3" fontId="6" fillId="0" borderId="4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indent="2"/>
    </xf>
    <xf numFmtId="3" fontId="6" fillId="0" borderId="9" xfId="0" applyNumberFormat="1" applyFont="1" applyBorder="1" applyAlignment="1">
      <alignment horizontal="right" vertical="center" indent="2"/>
    </xf>
    <xf numFmtId="3" fontId="6" fillId="0" borderId="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right" vertical="center" indent="3"/>
    </xf>
    <xf numFmtId="3" fontId="6" fillId="0" borderId="8" xfId="0" applyNumberFormat="1" applyFont="1" applyBorder="1" applyAlignment="1">
      <alignment horizontal="right" vertical="center" indent="2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indent="2"/>
    </xf>
    <xf numFmtId="3" fontId="7" fillId="0" borderId="9" xfId="0" applyNumberFormat="1" applyFont="1" applyBorder="1" applyAlignment="1">
      <alignment horizontal="right" indent="2"/>
    </xf>
    <xf numFmtId="3" fontId="7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right" indent="3"/>
    </xf>
    <xf numFmtId="3" fontId="7" fillId="0" borderId="4" xfId="0" applyNumberFormat="1" applyFont="1" applyBorder="1" applyAlignment="1">
      <alignment horizontal="right" indent="2"/>
    </xf>
    <xf numFmtId="3" fontId="7" fillId="0" borderId="8" xfId="0" applyNumberFormat="1" applyFont="1" applyBorder="1" applyAlignment="1">
      <alignment horizontal="right" indent="2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right" indent="2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3" fontId="7" fillId="0" borderId="8" xfId="0" applyNumberFormat="1" applyFont="1" applyBorder="1" applyAlignment="1">
      <alignment horizontal="right" vertical="center" indent="2"/>
    </xf>
    <xf numFmtId="3" fontId="7" fillId="0" borderId="9" xfId="0" applyNumberFormat="1" applyFont="1" applyBorder="1" applyAlignment="1">
      <alignment horizontal="right" vertical="center" indent="2"/>
    </xf>
    <xf numFmtId="0" fontId="7" fillId="0" borderId="8" xfId="0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7" fillId="0" borderId="0" xfId="0" applyNumberFormat="1" applyFont="1" applyAlignment="1">
      <alignment horizontal="right" vertical="center" indent="2"/>
    </xf>
    <xf numFmtId="0" fontId="7" fillId="0" borderId="0" xfId="0" applyFont="1" applyBorder="1" applyAlignment="1">
      <alignment horizontal="right" vertical="center" indent="2"/>
    </xf>
    <xf numFmtId="3" fontId="7" fillId="0" borderId="4" xfId="0" applyNumberFormat="1" applyFont="1" applyBorder="1" applyAlignment="1">
      <alignment horizontal="right" vertical="center" indent="3"/>
    </xf>
    <xf numFmtId="3" fontId="6" fillId="0" borderId="8" xfId="0" applyNumberFormat="1" applyFont="1" applyBorder="1" applyAlignment="1">
      <alignment horizontal="right" indent="1"/>
    </xf>
    <xf numFmtId="3" fontId="6" fillId="0" borderId="8" xfId="0" applyNumberFormat="1" applyFont="1" applyBorder="1" applyAlignment="1">
      <alignment horizontal="right" indent="2"/>
    </xf>
    <xf numFmtId="3" fontId="6" fillId="0" borderId="8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9" xfId="0" applyNumberFormat="1" applyFont="1" applyBorder="1" applyAlignment="1">
      <alignment horizontal="right" indent="1"/>
    </xf>
    <xf numFmtId="0" fontId="7" fillId="0" borderId="10" xfId="0" applyFont="1" applyBorder="1"/>
    <xf numFmtId="0" fontId="7" fillId="0" borderId="7" xfId="0" applyFont="1" applyBorder="1" applyAlignment="1">
      <alignment horizontal="right"/>
    </xf>
    <xf numFmtId="3" fontId="7" fillId="0" borderId="7" xfId="0" applyNumberFormat="1" applyFont="1" applyBorder="1" applyAlignment="1">
      <alignment horizontal="right" indent="2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3" fontId="6" fillId="0" borderId="8" xfId="0" applyNumberFormat="1" applyFont="1" applyBorder="1" applyAlignment="1">
      <alignment horizontal="right" indent="3"/>
    </xf>
    <xf numFmtId="0" fontId="9" fillId="0" borderId="0" xfId="0" applyFont="1" applyBorder="1" applyAlignment="1">
      <alignment vertical="center"/>
    </xf>
    <xf numFmtId="0" fontId="7" fillId="0" borderId="0" xfId="10" applyNumberFormat="1" applyFont="1" applyBorder="1" applyAlignment="1" applyProtection="1">
      <alignment horizontal="center" vertical="center"/>
    </xf>
    <xf numFmtId="0" fontId="8" fillId="0" borderId="9" xfId="0" applyFont="1" applyBorder="1"/>
    <xf numFmtId="0" fontId="8" fillId="0" borderId="0" xfId="0" applyFont="1" applyAlignment="1">
      <alignment horizontal="left"/>
    </xf>
    <xf numFmtId="166" fontId="9" fillId="0" borderId="4" xfId="1" applyNumberFormat="1" applyFont="1" applyBorder="1" applyAlignment="1">
      <alignment horizontal="right" vertical="center"/>
    </xf>
    <xf numFmtId="166" fontId="8" fillId="0" borderId="4" xfId="1" applyNumberFormat="1" applyFont="1" applyBorder="1" applyAlignment="1">
      <alignment horizontal="right" vertical="center"/>
    </xf>
    <xf numFmtId="166" fontId="8" fillId="0" borderId="4" xfId="0" applyNumberFormat="1" applyFont="1" applyBorder="1" applyAlignment="1">
      <alignment horizontal="right"/>
    </xf>
    <xf numFmtId="166" fontId="9" fillId="0" borderId="4" xfId="0" applyNumberFormat="1" applyFont="1" applyBorder="1" applyAlignment="1">
      <alignment horizontal="right"/>
    </xf>
    <xf numFmtId="166" fontId="8" fillId="0" borderId="6" xfId="0" applyNumberFormat="1" applyFont="1" applyBorder="1" applyAlignment="1">
      <alignment horizontal="right"/>
    </xf>
    <xf numFmtId="166" fontId="9" fillId="0" borderId="9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4" xfId="1" quotePrefix="1" applyNumberFormat="1" applyFont="1" applyBorder="1" applyAlignment="1">
      <alignment horizontal="right" vertical="center"/>
    </xf>
    <xf numFmtId="166" fontId="8" fillId="0" borderId="0" xfId="0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/>
    </xf>
    <xf numFmtId="166" fontId="8" fillId="0" borderId="1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166" fontId="6" fillId="0" borderId="0" xfId="0" applyNumberFormat="1" applyFont="1"/>
    <xf numFmtId="166" fontId="6" fillId="0" borderId="0" xfId="0" applyNumberFormat="1" applyFont="1" applyBorder="1"/>
    <xf numFmtId="166" fontId="10" fillId="0" borderId="0" xfId="0" applyNumberFormat="1" applyFont="1"/>
    <xf numFmtId="166" fontId="10" fillId="0" borderId="0" xfId="0" applyNumberFormat="1" applyFont="1" applyBorder="1" applyAlignment="1">
      <alignment horizontal="center"/>
    </xf>
    <xf numFmtId="166" fontId="8" fillId="0" borderId="5" xfId="0" applyNumberFormat="1" applyFont="1" applyBorder="1"/>
    <xf numFmtId="166" fontId="8" fillId="0" borderId="8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 shrinkToFit="1"/>
    </xf>
    <xf numFmtId="166" fontId="9" fillId="0" borderId="4" xfId="1" applyNumberFormat="1" applyFont="1" applyBorder="1" applyAlignment="1">
      <alignment horizontal="right"/>
    </xf>
    <xf numFmtId="166" fontId="9" fillId="0" borderId="9" xfId="1" applyNumberFormat="1" applyFont="1" applyBorder="1" applyAlignment="1">
      <alignment horizontal="right"/>
    </xf>
    <xf numFmtId="166" fontId="9" fillId="0" borderId="9" xfId="1" applyNumberFormat="1" applyFont="1" applyBorder="1" applyAlignment="1">
      <alignment horizontal="right" vertical="center"/>
    </xf>
    <xf numFmtId="2" fontId="9" fillId="0" borderId="9" xfId="1" applyNumberFormat="1" applyFont="1" applyBorder="1" applyAlignment="1">
      <alignment vertical="center"/>
    </xf>
    <xf numFmtId="166" fontId="8" fillId="0" borderId="9" xfId="1" applyNumberFormat="1" applyFont="1" applyBorder="1" applyAlignment="1">
      <alignment horizontal="right" vertical="center"/>
    </xf>
    <xf numFmtId="166" fontId="8" fillId="0" borderId="9" xfId="1" applyNumberFormat="1" applyFont="1" applyBorder="1" applyAlignment="1">
      <alignment horizontal="right"/>
    </xf>
    <xf numFmtId="2" fontId="8" fillId="0" borderId="9" xfId="1" applyNumberFormat="1" applyFont="1" applyBorder="1" applyAlignment="1">
      <alignment vertical="center"/>
    </xf>
    <xf numFmtId="166" fontId="8" fillId="0" borderId="4" xfId="1" applyNumberFormat="1" applyFont="1" applyBorder="1" applyAlignment="1">
      <alignment horizontal="right"/>
    </xf>
    <xf numFmtId="166" fontId="9" fillId="0" borderId="4" xfId="0" applyNumberFormat="1" applyFont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 vertical="center"/>
    </xf>
    <xf numFmtId="166" fontId="9" fillId="0" borderId="9" xfId="0" applyNumberFormat="1" applyFont="1" applyBorder="1" applyAlignment="1">
      <alignment horizontal="right" vertical="center"/>
    </xf>
    <xf numFmtId="166" fontId="8" fillId="0" borderId="9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8" fillId="0" borderId="4" xfId="0" applyNumberFormat="1" applyFont="1" applyBorder="1" applyAlignment="1">
      <alignment horizontal="right" vertical="center"/>
    </xf>
    <xf numFmtId="166" fontId="8" fillId="0" borderId="9" xfId="0" applyNumberFormat="1" applyFont="1" applyBorder="1" applyAlignment="1">
      <alignment horizontal="right" vertical="center"/>
    </xf>
    <xf numFmtId="166" fontId="8" fillId="0" borderId="6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right" vertical="center"/>
    </xf>
    <xf numFmtId="166" fontId="8" fillId="0" borderId="6" xfId="1" applyNumberFormat="1" applyFont="1" applyBorder="1" applyAlignment="1">
      <alignment horizontal="right"/>
    </xf>
    <xf numFmtId="166" fontId="8" fillId="0" borderId="10" xfId="0" applyNumberFormat="1" applyFont="1" applyBorder="1" applyAlignment="1">
      <alignment horizontal="right"/>
    </xf>
    <xf numFmtId="166" fontId="8" fillId="0" borderId="6" xfId="1" applyNumberFormat="1" applyFont="1" applyBorder="1" applyAlignment="1">
      <alignment horizontal="right" vertical="center"/>
    </xf>
    <xf numFmtId="166" fontId="8" fillId="0" borderId="10" xfId="1" applyNumberFormat="1" applyFont="1" applyBorder="1" applyAlignment="1">
      <alignment horizontal="right" vertical="center"/>
    </xf>
    <xf numFmtId="2" fontId="8" fillId="0" borderId="10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66" fontId="8" fillId="0" borderId="0" xfId="0" applyNumberFormat="1" applyFont="1"/>
    <xf numFmtId="166" fontId="8" fillId="0" borderId="0" xfId="0" applyNumberFormat="1" applyFont="1" applyBorder="1"/>
    <xf numFmtId="166" fontId="12" fillId="0" borderId="0" xfId="0" applyNumberFormat="1" applyFont="1"/>
    <xf numFmtId="0" fontId="7" fillId="0" borderId="4" xfId="3" quotePrefix="1" applyFont="1" applyBorder="1" applyAlignment="1">
      <alignment horizontal="center" vertical="center"/>
    </xf>
    <xf numFmtId="0" fontId="7" fillId="0" borderId="9" xfId="3" applyFont="1" applyBorder="1"/>
    <xf numFmtId="165" fontId="6" fillId="0" borderId="4" xfId="5" applyNumberFormat="1" applyFont="1" applyBorder="1" applyAlignment="1">
      <alignment vertical="center"/>
    </xf>
    <xf numFmtId="165" fontId="6" fillId="0" borderId="9" xfId="5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166" fontId="7" fillId="0" borderId="4" xfId="5" applyNumberFormat="1" applyFont="1" applyBorder="1" applyAlignment="1">
      <alignment vertical="center"/>
    </xf>
    <xf numFmtId="166" fontId="7" fillId="0" borderId="9" xfId="5" applyNumberFormat="1" applyFont="1" applyBorder="1" applyAlignment="1">
      <alignment vertical="center"/>
    </xf>
    <xf numFmtId="166" fontId="7" fillId="0" borderId="0" xfId="5" applyNumberFormat="1" applyFont="1" applyBorder="1" applyAlignment="1">
      <alignment vertical="center"/>
    </xf>
    <xf numFmtId="165" fontId="7" fillId="0" borderId="9" xfId="5" applyNumberFormat="1" applyFont="1" applyBorder="1" applyAlignment="1">
      <alignment vertical="center"/>
    </xf>
    <xf numFmtId="165" fontId="7" fillId="0" borderId="4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6" fontId="7" fillId="0" borderId="4" xfId="5" applyNumberFormat="1" applyFont="1" applyBorder="1" applyAlignment="1">
      <alignment horizontal="right" vertical="center"/>
    </xf>
    <xf numFmtId="166" fontId="7" fillId="0" borderId="0" xfId="5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5" fontId="8" fillId="0" borderId="6" xfId="1" applyNumberFormat="1" applyFont="1" applyBorder="1" applyAlignment="1">
      <alignment vertical="center"/>
    </xf>
    <xf numFmtId="0" fontId="8" fillId="0" borderId="0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 indent="2"/>
    </xf>
    <xf numFmtId="3" fontId="7" fillId="0" borderId="11" xfId="0" applyNumberFormat="1" applyFont="1" applyBorder="1" applyAlignment="1">
      <alignment horizontal="right" indent="2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right" indent="2"/>
    </xf>
    <xf numFmtId="3" fontId="7" fillId="0" borderId="9" xfId="0" applyNumberFormat="1" applyFont="1" applyBorder="1" applyAlignment="1">
      <alignment horizontal="right" indent="2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3" xfId="10" applyNumberFormat="1" applyFont="1" applyBorder="1" applyAlignment="1" applyProtection="1">
      <alignment horizontal="center" vertical="center"/>
    </xf>
    <xf numFmtId="0" fontId="7" fillId="0" borderId="2" xfId="10" applyNumberFormat="1" applyFont="1" applyBorder="1" applyAlignment="1" applyProtection="1">
      <alignment horizontal="center" vertical="center"/>
    </xf>
    <xf numFmtId="0" fontId="7" fillId="0" borderId="6" xfId="10" applyNumberFormat="1" applyFont="1" applyBorder="1" applyAlignment="1">
      <alignment horizontal="center" vertical="center"/>
    </xf>
    <xf numFmtId="0" fontId="7" fillId="0" borderId="1" xfId="10" applyNumberFormat="1" applyFont="1" applyBorder="1" applyAlignment="1">
      <alignment horizontal="center" vertical="center"/>
    </xf>
    <xf numFmtId="0" fontId="7" fillId="0" borderId="6" xfId="10" applyNumberFormat="1" applyFont="1" applyBorder="1" applyAlignment="1" applyProtection="1">
      <alignment horizontal="center" vertical="center"/>
    </xf>
    <xf numFmtId="0" fontId="7" fillId="0" borderId="1" xfId="10" applyNumberFormat="1" applyFont="1" applyBorder="1" applyAlignment="1" applyProtection="1">
      <alignment horizontal="center" vertical="center"/>
    </xf>
    <xf numFmtId="0" fontId="7" fillId="0" borderId="0" xfId="10" applyNumberFormat="1" applyFont="1" applyBorder="1" applyAlignment="1" applyProtection="1">
      <alignment horizontal="center" vertical="center"/>
    </xf>
    <xf numFmtId="0" fontId="7" fillId="0" borderId="9" xfId="10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7" fontId="7" fillId="0" borderId="0" xfId="10" applyNumberFormat="1" applyFont="1" applyAlignment="1">
      <alignment horizontal="center" vertical="center"/>
    </xf>
    <xf numFmtId="167" fontId="7" fillId="0" borderId="9" xfId="10" applyNumberFormat="1" applyFont="1" applyBorder="1" applyAlignment="1">
      <alignment horizontal="center" vertical="center"/>
    </xf>
    <xf numFmtId="167" fontId="6" fillId="0" borderId="0" xfId="10" applyNumberFormat="1" applyFont="1" applyBorder="1" applyAlignment="1" applyProtection="1">
      <alignment horizontal="left" vertical="center"/>
    </xf>
    <xf numFmtId="0" fontId="7" fillId="0" borderId="0" xfId="3" applyFont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166" fontId="8" fillId="0" borderId="6" xfId="0" quotePrefix="1" applyNumberFormat="1" applyFont="1" applyBorder="1" applyAlignment="1">
      <alignment horizontal="center"/>
    </xf>
    <xf numFmtId="166" fontId="8" fillId="0" borderId="10" xfId="0" quotePrefix="1" applyNumberFormat="1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66" fontId="8" fillId="0" borderId="2" xfId="0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6" fontId="8" fillId="0" borderId="2" xfId="0" quotePrefix="1" applyNumberFormat="1" applyFont="1" applyBorder="1" applyAlignment="1">
      <alignment horizontal="center" vertical="center"/>
    </xf>
    <xf numFmtId="166" fontId="8" fillId="0" borderId="11" xfId="0" applyNumberFormat="1" applyFont="1" applyBorder="1"/>
    <xf numFmtId="0" fontId="8" fillId="0" borderId="2" xfId="0" quotePrefix="1" applyFont="1" applyBorder="1" applyAlignment="1">
      <alignment horizontal="center" vertical="center"/>
    </xf>
    <xf numFmtId="0" fontId="8" fillId="0" borderId="11" xfId="0" applyFont="1" applyBorder="1"/>
    <xf numFmtId="0" fontId="7" fillId="0" borderId="3" xfId="3" quotePrefix="1" applyFont="1" applyBorder="1" applyAlignment="1">
      <alignment horizontal="center" vertical="center"/>
    </xf>
    <xf numFmtId="0" fontId="7" fillId="0" borderId="11" xfId="3" applyFont="1" applyBorder="1"/>
    <xf numFmtId="0" fontId="7" fillId="0" borderId="2" xfId="3" quotePrefix="1" applyFont="1" applyBorder="1" applyAlignment="1">
      <alignment horizontal="center" vertical="center"/>
    </xf>
    <xf numFmtId="0" fontId="7" fillId="0" borderId="6" xfId="3" quotePrefix="1" applyFont="1" applyBorder="1" applyAlignment="1">
      <alignment horizontal="center"/>
    </xf>
    <xf numFmtId="0" fontId="7" fillId="0" borderId="10" xfId="3" quotePrefix="1" applyFont="1" applyBorder="1" applyAlignment="1">
      <alignment horizontal="center"/>
    </xf>
    <xf numFmtId="166" fontId="9" fillId="0" borderId="8" xfId="0" applyNumberFormat="1" applyFont="1" applyBorder="1" applyAlignment="1">
      <alignment horizontal="right" vertical="center" indent="2"/>
    </xf>
    <xf numFmtId="166" fontId="8" fillId="0" borderId="8" xfId="0" applyNumberFormat="1" applyFont="1" applyBorder="1" applyAlignment="1">
      <alignment horizontal="right" vertical="center" indent="2"/>
    </xf>
    <xf numFmtId="166" fontId="9" fillId="0" borderId="4" xfId="0" applyNumberFormat="1" applyFont="1" applyBorder="1" applyAlignment="1">
      <alignment horizontal="right" vertical="center" indent="2"/>
    </xf>
    <xf numFmtId="166" fontId="8" fillId="0" borderId="7" xfId="0" applyNumberFormat="1" applyFont="1" applyBorder="1" applyAlignment="1">
      <alignment horizontal="right" vertical="center" indent="2"/>
    </xf>
    <xf numFmtId="166" fontId="8" fillId="0" borderId="8" xfId="0" applyNumberFormat="1" applyFont="1" applyBorder="1" applyAlignment="1">
      <alignment horizontal="center" vertical="center" shrinkToFit="1"/>
    </xf>
    <xf numFmtId="166" fontId="8" fillId="0" borderId="0" xfId="0" quotePrefix="1" applyNumberFormat="1" applyFont="1" applyBorder="1" applyAlignment="1">
      <alignment horizontal="center" vertical="center"/>
    </xf>
    <xf numFmtId="166" fontId="8" fillId="0" borderId="9" xfId="0" applyNumberFormat="1" applyFont="1" applyBorder="1"/>
    <xf numFmtId="166" fontId="8" fillId="0" borderId="4" xfId="0" quotePrefix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 vertical="center"/>
    </xf>
    <xf numFmtId="165" fontId="6" fillId="0" borderId="4" xfId="1" applyNumberFormat="1" applyFont="1" applyBorder="1" applyAlignment="1">
      <alignment vertical="center"/>
    </xf>
    <xf numFmtId="165" fontId="6" fillId="0" borderId="9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7" fillId="0" borderId="4" xfId="1" applyNumberFormat="1" applyFont="1" applyBorder="1" applyAlignment="1">
      <alignment vertical="center"/>
    </xf>
    <xf numFmtId="165" fontId="7" fillId="0" borderId="9" xfId="1" applyNumberFormat="1" applyFont="1" applyBorder="1" applyAlignment="1">
      <alignment vertical="center"/>
    </xf>
    <xf numFmtId="165" fontId="7" fillId="0" borderId="0" xfId="1" applyNumberFormat="1" applyFont="1" applyBorder="1" applyAlignment="1">
      <alignment vertical="center"/>
    </xf>
  </cellXfs>
  <cellStyles count="15">
    <cellStyle name="Comma" xfId="1" builtinId="3"/>
    <cellStyle name="Comma 2" xfId="6"/>
    <cellStyle name="Comma 2 2" xfId="7"/>
    <cellStyle name="Comma 3" xfId="8"/>
    <cellStyle name="Comma 4" xfId="9"/>
    <cellStyle name="Comma_Chapter13" xfId="10"/>
    <cellStyle name="Normal" xfId="0" builtinId="0"/>
    <cellStyle name="Normal 2" xfId="11"/>
    <cellStyle name="Normal 2 2" xfId="12"/>
    <cellStyle name="Normal 3" xfId="4"/>
    <cellStyle name="Normal_Chapter13" xfId="13"/>
    <cellStyle name="เครื่องหมายจุลภาค 2" xfId="2"/>
    <cellStyle name="เครื่องหมายจุลภาค 3" xfId="5"/>
    <cellStyle name="เซลล์ที่มีการเชื่อมโยง" xfId="14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8982075"/>
          <a:ext cx="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4"/>
  <sheetViews>
    <sheetView showGridLines="0" workbookViewId="0">
      <selection activeCell="Q12" sqref="Q12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6.7109375" style="9" customWidth="1"/>
    <col min="5" max="5" width="7.7109375" style="9" customWidth="1"/>
    <col min="6" max="6" width="16.28515625" style="9" customWidth="1"/>
    <col min="7" max="7" width="8.2851562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5.7109375" style="9" customWidth="1"/>
    <col min="12" max="12" width="2.7109375" style="9" customWidth="1"/>
    <col min="13" max="13" width="16.28515625" style="9" customWidth="1"/>
    <col min="14" max="14" width="7.7109375" style="9" customWidth="1"/>
    <col min="15" max="15" width="16.28515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14.1</v>
      </c>
      <c r="D1" s="1" t="s">
        <v>201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ht="18.75" customHeight="1">
      <c r="A2" s="5"/>
      <c r="B2" s="1" t="s">
        <v>25</v>
      </c>
      <c r="C2" s="2">
        <v>14.1</v>
      </c>
      <c r="D2" s="1" t="s">
        <v>200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8.1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20.25" customHeight="1">
      <c r="A4" s="3"/>
      <c r="B4" s="177"/>
      <c r="C4" s="177"/>
      <c r="D4" s="177"/>
      <c r="E4" s="312" t="s">
        <v>70</v>
      </c>
      <c r="F4" s="313"/>
      <c r="G4" s="313"/>
      <c r="H4" s="313"/>
      <c r="I4" s="313"/>
      <c r="J4" s="313"/>
      <c r="K4" s="313"/>
      <c r="L4" s="313"/>
      <c r="M4" s="313"/>
      <c r="N4" s="313"/>
      <c r="O4" s="313"/>
    </row>
    <row r="5" spans="1:16" ht="20.25" customHeight="1">
      <c r="A5" s="316"/>
      <c r="B5" s="316"/>
      <c r="C5" s="316"/>
      <c r="D5" s="317"/>
      <c r="E5" s="306" t="s">
        <v>12</v>
      </c>
      <c r="F5" s="307"/>
      <c r="G5" s="318" t="s">
        <v>26</v>
      </c>
      <c r="H5" s="319"/>
      <c r="I5" s="320" t="s">
        <v>199</v>
      </c>
      <c r="J5" s="320"/>
      <c r="K5" s="306" t="s">
        <v>198</v>
      </c>
      <c r="L5" s="314"/>
      <c r="M5" s="307"/>
      <c r="N5" s="306" t="s">
        <v>197</v>
      </c>
      <c r="O5" s="314"/>
    </row>
    <row r="6" spans="1:16" ht="20.25" customHeight="1">
      <c r="A6" s="323" t="s">
        <v>196</v>
      </c>
      <c r="B6" s="324"/>
      <c r="C6" s="324"/>
      <c r="D6" s="325"/>
      <c r="E6" s="310" t="s">
        <v>9</v>
      </c>
      <c r="F6" s="315"/>
      <c r="G6" s="310" t="s">
        <v>195</v>
      </c>
      <c r="H6" s="311"/>
      <c r="I6" s="326" t="s">
        <v>194</v>
      </c>
      <c r="J6" s="326"/>
      <c r="K6" s="310" t="s">
        <v>193</v>
      </c>
      <c r="L6" s="311"/>
      <c r="M6" s="315"/>
      <c r="N6" s="310" t="s">
        <v>192</v>
      </c>
      <c r="O6" s="311"/>
    </row>
    <row r="7" spans="1:16" ht="20.25" customHeight="1">
      <c r="A7" s="321" t="s">
        <v>191</v>
      </c>
      <c r="B7" s="321"/>
      <c r="C7" s="321"/>
      <c r="D7" s="322"/>
      <c r="E7" s="178" t="s">
        <v>190</v>
      </c>
      <c r="F7" s="179" t="s">
        <v>308</v>
      </c>
      <c r="G7" s="178" t="s">
        <v>190</v>
      </c>
      <c r="H7" s="179" t="s">
        <v>308</v>
      </c>
      <c r="I7" s="178" t="s">
        <v>190</v>
      </c>
      <c r="J7" s="179" t="s">
        <v>308</v>
      </c>
      <c r="K7" s="306" t="s">
        <v>190</v>
      </c>
      <c r="L7" s="307"/>
      <c r="M7" s="179" t="s">
        <v>308</v>
      </c>
      <c r="N7" s="178" t="s">
        <v>190</v>
      </c>
      <c r="O7" s="180" t="s">
        <v>308</v>
      </c>
    </row>
    <row r="8" spans="1:16" ht="20.25" customHeight="1">
      <c r="A8" s="3"/>
      <c r="B8" s="3"/>
      <c r="C8" s="3"/>
      <c r="D8" s="3"/>
      <c r="E8" s="171" t="s">
        <v>188</v>
      </c>
      <c r="F8" s="181" t="s">
        <v>187</v>
      </c>
      <c r="G8" s="171" t="s">
        <v>188</v>
      </c>
      <c r="H8" s="181" t="s">
        <v>187</v>
      </c>
      <c r="I8" s="171" t="s">
        <v>188</v>
      </c>
      <c r="J8" s="181" t="s">
        <v>187</v>
      </c>
      <c r="K8" s="308" t="s">
        <v>188</v>
      </c>
      <c r="L8" s="309"/>
      <c r="M8" s="181" t="s">
        <v>187</v>
      </c>
      <c r="N8" s="171" t="s">
        <v>188</v>
      </c>
      <c r="O8" s="171" t="s">
        <v>187</v>
      </c>
    </row>
    <row r="9" spans="1:16" ht="3" customHeight="1">
      <c r="A9" s="177"/>
      <c r="B9" s="177"/>
      <c r="C9" s="177"/>
      <c r="D9" s="177"/>
      <c r="E9" s="182"/>
      <c r="F9" s="182"/>
      <c r="G9" s="179"/>
      <c r="H9" s="180"/>
      <c r="I9" s="179"/>
      <c r="J9" s="179"/>
      <c r="K9" s="306"/>
      <c r="L9" s="307"/>
      <c r="M9" s="180"/>
      <c r="N9" s="180"/>
      <c r="O9" s="180"/>
    </row>
    <row r="10" spans="1:16" s="69" customFormat="1" ht="25.5" customHeight="1">
      <c r="A10" s="84"/>
      <c r="B10" s="69" t="s">
        <v>186</v>
      </c>
      <c r="C10" s="84"/>
      <c r="D10" s="83"/>
      <c r="E10" s="79">
        <v>3184</v>
      </c>
      <c r="F10" s="73">
        <f t="shared" ref="F10:F17" si="0">SUM(H10,J10,M10,O10)</f>
        <v>960030</v>
      </c>
      <c r="G10" s="81">
        <v>917</v>
      </c>
      <c r="H10" s="73">
        <f>858600000/1000</f>
        <v>858600</v>
      </c>
      <c r="I10" s="79">
        <v>2258</v>
      </c>
      <c r="J10" s="73">
        <f>101430000/1000</f>
        <v>101430</v>
      </c>
      <c r="K10" s="176">
        <v>9</v>
      </c>
      <c r="L10" s="75"/>
      <c r="M10" s="72" t="s">
        <v>127</v>
      </c>
      <c r="N10" s="74" t="s">
        <v>127</v>
      </c>
      <c r="O10" s="76" t="s">
        <v>127</v>
      </c>
    </row>
    <row r="11" spans="1:16" s="69" customFormat="1" ht="21" customHeight="1">
      <c r="A11" s="169"/>
      <c r="B11" s="69" t="s">
        <v>185</v>
      </c>
      <c r="C11" s="169"/>
      <c r="D11" s="82"/>
      <c r="E11" s="79">
        <v>3229</v>
      </c>
      <c r="F11" s="73">
        <f t="shared" si="0"/>
        <v>716170</v>
      </c>
      <c r="G11" s="81">
        <v>968</v>
      </c>
      <c r="H11" s="73">
        <f>571800000/1000</f>
        <v>571800</v>
      </c>
      <c r="I11" s="79">
        <v>2250</v>
      </c>
      <c r="J11" s="73">
        <f>144370000/1000</f>
        <v>144370</v>
      </c>
      <c r="K11" s="176">
        <v>11</v>
      </c>
      <c r="L11" s="75"/>
      <c r="M11" s="72" t="s">
        <v>127</v>
      </c>
      <c r="N11" s="74" t="s">
        <v>127</v>
      </c>
      <c r="O11" s="76" t="s">
        <v>127</v>
      </c>
    </row>
    <row r="12" spans="1:16" s="69" customFormat="1" ht="21" customHeight="1">
      <c r="A12" s="169"/>
      <c r="B12" s="69" t="s">
        <v>184</v>
      </c>
      <c r="C12" s="169"/>
      <c r="D12" s="82"/>
      <c r="E12" s="79">
        <v>3034</v>
      </c>
      <c r="F12" s="73">
        <f t="shared" si="0"/>
        <v>1303472.5</v>
      </c>
      <c r="G12" s="81">
        <v>1130</v>
      </c>
      <c r="H12" s="73">
        <f>1110185000/1000</f>
        <v>1110185</v>
      </c>
      <c r="I12" s="79">
        <v>1892</v>
      </c>
      <c r="J12" s="73">
        <f>193287500/1000</f>
        <v>193287.5</v>
      </c>
      <c r="K12" s="176">
        <v>12</v>
      </c>
      <c r="L12" s="75"/>
      <c r="M12" s="72" t="s">
        <v>127</v>
      </c>
      <c r="N12" s="74" t="s">
        <v>127</v>
      </c>
      <c r="O12" s="76" t="s">
        <v>127</v>
      </c>
    </row>
    <row r="13" spans="1:16" s="69" customFormat="1" ht="21" customHeight="1">
      <c r="B13" s="69" t="s">
        <v>183</v>
      </c>
      <c r="D13" s="166"/>
      <c r="E13" s="79">
        <v>2921</v>
      </c>
      <c r="F13" s="73">
        <f t="shared" si="0"/>
        <v>981550</v>
      </c>
      <c r="G13" s="81">
        <v>1151</v>
      </c>
      <c r="H13" s="73">
        <f>763200000/1000</f>
        <v>763200</v>
      </c>
      <c r="I13" s="79">
        <v>1768</v>
      </c>
      <c r="J13" s="73">
        <f>215350000/1000</f>
        <v>215350</v>
      </c>
      <c r="K13" s="176">
        <v>2</v>
      </c>
      <c r="L13" s="75"/>
      <c r="M13" s="78">
        <f>3000000/1000</f>
        <v>3000</v>
      </c>
      <c r="N13" s="74" t="s">
        <v>127</v>
      </c>
      <c r="O13" s="70" t="s">
        <v>127</v>
      </c>
    </row>
    <row r="14" spans="1:16" s="69" customFormat="1" ht="21" customHeight="1">
      <c r="B14" s="69" t="s">
        <v>182</v>
      </c>
      <c r="D14" s="166"/>
      <c r="E14" s="79">
        <v>3298</v>
      </c>
      <c r="F14" s="73">
        <f t="shared" si="0"/>
        <v>1322640</v>
      </c>
      <c r="G14" s="81">
        <v>1310</v>
      </c>
      <c r="H14" s="73">
        <f>1017200000/1000</f>
        <v>1017200</v>
      </c>
      <c r="I14" s="79">
        <v>1985</v>
      </c>
      <c r="J14" s="73">
        <f>304440000/1000</f>
        <v>304440</v>
      </c>
      <c r="K14" s="176">
        <v>3</v>
      </c>
      <c r="L14" s="75"/>
      <c r="M14" s="78">
        <f>1000000/1000</f>
        <v>1000</v>
      </c>
      <c r="N14" s="74" t="s">
        <v>127</v>
      </c>
      <c r="O14" s="70" t="s">
        <v>127</v>
      </c>
    </row>
    <row r="15" spans="1:16" s="69" customFormat="1" ht="21" customHeight="1">
      <c r="B15" s="69" t="s">
        <v>181</v>
      </c>
      <c r="D15" s="166"/>
      <c r="E15" s="79">
        <v>3582</v>
      </c>
      <c r="F15" s="73">
        <f t="shared" si="0"/>
        <v>1349450</v>
      </c>
      <c r="G15" s="81">
        <v>1430</v>
      </c>
      <c r="H15" s="73">
        <f>989200000/1000</f>
        <v>989200</v>
      </c>
      <c r="I15" s="79">
        <v>2149</v>
      </c>
      <c r="J15" s="73">
        <f>360250000/1000</f>
        <v>360250</v>
      </c>
      <c r="K15" s="176">
        <v>3</v>
      </c>
      <c r="L15" s="75"/>
      <c r="M15" s="72" t="s">
        <v>127</v>
      </c>
      <c r="N15" s="74" t="s">
        <v>127</v>
      </c>
      <c r="O15" s="76" t="s">
        <v>127</v>
      </c>
    </row>
    <row r="16" spans="1:16" s="69" customFormat="1" ht="21" customHeight="1">
      <c r="B16" s="69" t="s">
        <v>180</v>
      </c>
      <c r="D16" s="166"/>
      <c r="E16" s="79">
        <v>3922</v>
      </c>
      <c r="F16" s="73">
        <f t="shared" si="0"/>
        <v>1401425</v>
      </c>
      <c r="G16" s="81">
        <v>1621</v>
      </c>
      <c r="H16" s="73">
        <f>1101160000/1000</f>
        <v>1101160</v>
      </c>
      <c r="I16" s="79">
        <v>2296</v>
      </c>
      <c r="J16" s="73">
        <f>295765000/1000</f>
        <v>295765</v>
      </c>
      <c r="K16" s="176">
        <v>5</v>
      </c>
      <c r="L16" s="75"/>
      <c r="M16" s="78">
        <f>4500000/1000</f>
        <v>4500</v>
      </c>
      <c r="N16" s="74" t="s">
        <v>179</v>
      </c>
      <c r="O16" s="70" t="s">
        <v>127</v>
      </c>
    </row>
    <row r="17" spans="1:15" s="69" customFormat="1" ht="21" customHeight="1">
      <c r="B17" s="69" t="s">
        <v>178</v>
      </c>
      <c r="D17" s="166"/>
      <c r="E17" s="79">
        <v>4207</v>
      </c>
      <c r="F17" s="73">
        <f t="shared" si="0"/>
        <v>1388306</v>
      </c>
      <c r="G17" s="81">
        <v>1805</v>
      </c>
      <c r="H17" s="80">
        <f>1106950000/1000</f>
        <v>1106950</v>
      </c>
      <c r="I17" s="79">
        <v>2396</v>
      </c>
      <c r="J17" s="73">
        <f>278356000/1000</f>
        <v>278356</v>
      </c>
      <c r="K17" s="176">
        <v>6</v>
      </c>
      <c r="L17" s="75"/>
      <c r="M17" s="78">
        <f>3000000/1000</f>
        <v>3000</v>
      </c>
      <c r="N17" s="74" t="s">
        <v>127</v>
      </c>
      <c r="O17" s="70" t="s">
        <v>127</v>
      </c>
    </row>
    <row r="18" spans="1:15" s="69" customFormat="1" ht="21" customHeight="1">
      <c r="B18" s="69" t="s">
        <v>177</v>
      </c>
      <c r="D18" s="166"/>
      <c r="E18" s="74">
        <v>4238</v>
      </c>
      <c r="F18" s="73">
        <v>24609471</v>
      </c>
      <c r="G18" s="77">
        <v>1921</v>
      </c>
      <c r="H18" s="73">
        <v>19109330</v>
      </c>
      <c r="I18" s="74">
        <v>2312</v>
      </c>
      <c r="J18" s="73">
        <v>5292741</v>
      </c>
      <c r="K18" s="176">
        <v>4</v>
      </c>
      <c r="L18" s="75"/>
      <c r="M18" s="72">
        <v>7400</v>
      </c>
      <c r="N18" s="74">
        <v>1</v>
      </c>
      <c r="O18" s="76">
        <f>200000000/1000</f>
        <v>200000</v>
      </c>
    </row>
    <row r="19" spans="1:15" s="69" customFormat="1" ht="21" customHeight="1">
      <c r="B19" s="69" t="s">
        <v>176</v>
      </c>
      <c r="D19" s="166"/>
      <c r="E19" s="74">
        <v>4830</v>
      </c>
      <c r="F19" s="73">
        <v>27527277</v>
      </c>
      <c r="G19" s="75">
        <v>2262</v>
      </c>
      <c r="H19" s="73">
        <v>21376444</v>
      </c>
      <c r="I19" s="74">
        <v>2562</v>
      </c>
      <c r="J19" s="73">
        <v>5942433</v>
      </c>
      <c r="K19" s="176">
        <v>5</v>
      </c>
      <c r="L19" s="75"/>
      <c r="M19" s="72">
        <v>8400</v>
      </c>
      <c r="N19" s="71">
        <v>1</v>
      </c>
      <c r="O19" s="70">
        <v>200000</v>
      </c>
    </row>
    <row r="20" spans="1:15" ht="3" customHeight="1">
      <c r="A20" s="8"/>
      <c r="B20" s="8"/>
      <c r="C20" s="8"/>
      <c r="D20" s="14"/>
      <c r="E20" s="15"/>
      <c r="F20" s="14"/>
      <c r="G20" s="14"/>
      <c r="H20" s="8"/>
      <c r="I20" s="15"/>
      <c r="J20" s="15"/>
      <c r="K20" s="16"/>
      <c r="L20" s="8"/>
      <c r="M20" s="16"/>
      <c r="N20" s="16"/>
      <c r="O20" s="16"/>
    </row>
    <row r="21" spans="1:15" ht="3" customHeight="1"/>
    <row r="22" spans="1:15" ht="18.75" customHeight="1">
      <c r="B22" s="9" t="s">
        <v>175</v>
      </c>
    </row>
    <row r="23" spans="1:15" ht="18.75" customHeight="1">
      <c r="B23" s="165" t="s">
        <v>173</v>
      </c>
      <c r="C23" s="165"/>
      <c r="D23" s="165"/>
      <c r="E23" s="165"/>
      <c r="F23" s="165"/>
      <c r="G23" s="3"/>
      <c r="H23" s="3"/>
      <c r="I23" s="3"/>
      <c r="J23" s="3"/>
    </row>
    <row r="24" spans="1:15" ht="18.75" customHeight="1">
      <c r="B24" s="165" t="s">
        <v>174</v>
      </c>
      <c r="C24" s="165"/>
      <c r="E24" s="165"/>
      <c r="F24" s="165"/>
      <c r="G24" s="3"/>
      <c r="H24" s="3"/>
      <c r="I24" s="3"/>
      <c r="J24" s="3"/>
    </row>
  </sheetData>
  <mergeCells count="17">
    <mergeCell ref="A7:D7"/>
    <mergeCell ref="A6:D6"/>
    <mergeCell ref="E6:F6"/>
    <mergeCell ref="G6:H6"/>
    <mergeCell ref="I6:J6"/>
    <mergeCell ref="A5:D5"/>
    <mergeCell ref="E5:F5"/>
    <mergeCell ref="G5:H5"/>
    <mergeCell ref="I5:J5"/>
    <mergeCell ref="K5:M5"/>
    <mergeCell ref="K7:L7"/>
    <mergeCell ref="K8:L8"/>
    <mergeCell ref="K9:L9"/>
    <mergeCell ref="N6:O6"/>
    <mergeCell ref="E4:O4"/>
    <mergeCell ref="N5:O5"/>
    <mergeCell ref="K6:M6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44"/>
  <sheetViews>
    <sheetView showGridLines="0" zoomScaleSheetLayoutView="110" workbookViewId="0">
      <selection activeCell="V11" sqref="V11"/>
    </sheetView>
  </sheetViews>
  <sheetFormatPr defaultRowHeight="18.75"/>
  <cols>
    <col min="1" max="1" width="1.7109375" style="9" customWidth="1"/>
    <col min="2" max="2" width="5.7109375" style="9" customWidth="1"/>
    <col min="3" max="3" width="5.5703125" style="9" bestFit="1" customWidth="1"/>
    <col min="4" max="4" width="4.7109375" style="9" customWidth="1"/>
    <col min="5" max="5" width="5.7109375" style="9" customWidth="1"/>
    <col min="6" max="6" width="0.85546875" style="9" customWidth="1"/>
    <col min="7" max="7" width="14.42578125" style="9" customWidth="1"/>
    <col min="8" max="8" width="5.7109375" style="9" customWidth="1"/>
    <col min="9" max="9" width="0.85546875" style="9" customWidth="1"/>
    <col min="10" max="10" width="14.7109375" style="9" customWidth="1"/>
    <col min="11" max="11" width="5.7109375" style="9" customWidth="1"/>
    <col min="12" max="12" width="0.85546875" style="9" customWidth="1"/>
    <col min="13" max="13" width="14.42578125" style="9" customWidth="1"/>
    <col min="14" max="14" width="6.7109375" style="9" customWidth="1"/>
    <col min="15" max="15" width="14.28515625" style="9" customWidth="1"/>
    <col min="16" max="16" width="6.7109375" style="9" customWidth="1"/>
    <col min="17" max="17" width="14.7109375" style="9" customWidth="1"/>
    <col min="18" max="18" width="18.7109375" style="9" customWidth="1"/>
    <col min="19" max="19" width="2.28515625" style="3" customWidth="1"/>
    <col min="20" max="20" width="5.5703125" style="3" customWidth="1"/>
    <col min="21" max="16384" width="9.140625" style="3"/>
  </cols>
  <sheetData>
    <row r="1" spans="1:19" s="4" customFormat="1" ht="21.75" customHeight="1">
      <c r="A1" s="1"/>
      <c r="B1" s="1" t="s">
        <v>0</v>
      </c>
      <c r="C1" s="2">
        <v>14.2</v>
      </c>
      <c r="D1" s="1" t="s">
        <v>243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</row>
    <row r="2" spans="1:19" s="7" customFormat="1" ht="18.75" customHeight="1">
      <c r="A2" s="5"/>
      <c r="B2" s="1" t="s">
        <v>25</v>
      </c>
      <c r="C2" s="2">
        <v>14.2</v>
      </c>
      <c r="D2" s="1" t="s">
        <v>242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8.1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R3" s="3"/>
    </row>
    <row r="4" spans="1:19" s="6" customFormat="1" ht="20.25" customHeight="1">
      <c r="B4" s="10"/>
      <c r="C4" s="10"/>
      <c r="D4" s="10"/>
      <c r="E4" s="327" t="s">
        <v>70</v>
      </c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92"/>
    </row>
    <row r="5" spans="1:19" s="6" customFormat="1" ht="20.25" customHeight="1">
      <c r="A5" s="329"/>
      <c r="B5" s="329"/>
      <c r="C5" s="329"/>
      <c r="D5" s="330"/>
      <c r="E5" s="331" t="s">
        <v>12</v>
      </c>
      <c r="F5" s="332"/>
      <c r="G5" s="333"/>
      <c r="H5" s="334" t="s">
        <v>26</v>
      </c>
      <c r="I5" s="335"/>
      <c r="J5" s="335"/>
      <c r="K5" s="336" t="s">
        <v>199</v>
      </c>
      <c r="L5" s="336"/>
      <c r="M5" s="336"/>
      <c r="N5" s="331" t="s">
        <v>198</v>
      </c>
      <c r="O5" s="333"/>
      <c r="P5" s="331" t="s">
        <v>197</v>
      </c>
      <c r="Q5" s="333"/>
      <c r="R5" s="168"/>
    </row>
    <row r="6" spans="1:19" s="6" customFormat="1" ht="20.25" customHeight="1">
      <c r="A6" s="329" t="s">
        <v>211</v>
      </c>
      <c r="B6" s="329"/>
      <c r="C6" s="329"/>
      <c r="D6" s="330"/>
      <c r="E6" s="337" t="s">
        <v>9</v>
      </c>
      <c r="F6" s="338"/>
      <c r="G6" s="339"/>
      <c r="H6" s="340" t="s">
        <v>195</v>
      </c>
      <c r="I6" s="341"/>
      <c r="J6" s="341"/>
      <c r="K6" s="342" t="s">
        <v>194</v>
      </c>
      <c r="L6" s="342"/>
      <c r="M6" s="342"/>
      <c r="N6" s="340" t="s">
        <v>193</v>
      </c>
      <c r="O6" s="339"/>
      <c r="P6" s="340" t="s">
        <v>192</v>
      </c>
      <c r="Q6" s="339"/>
      <c r="R6" s="168" t="s">
        <v>210</v>
      </c>
    </row>
    <row r="7" spans="1:19" s="6" customFormat="1" ht="20.25" customHeight="1">
      <c r="E7" s="331" t="s">
        <v>190</v>
      </c>
      <c r="F7" s="333"/>
      <c r="G7" s="160" t="s">
        <v>189</v>
      </c>
      <c r="H7" s="331" t="s">
        <v>190</v>
      </c>
      <c r="I7" s="333"/>
      <c r="J7" s="12" t="s">
        <v>189</v>
      </c>
      <c r="K7" s="331" t="s">
        <v>190</v>
      </c>
      <c r="L7" s="333"/>
      <c r="M7" s="12" t="s">
        <v>189</v>
      </c>
      <c r="N7" s="167" t="s">
        <v>190</v>
      </c>
      <c r="O7" s="12" t="s">
        <v>189</v>
      </c>
      <c r="P7" s="167" t="s">
        <v>190</v>
      </c>
      <c r="Q7" s="12" t="s">
        <v>189</v>
      </c>
      <c r="R7" s="91"/>
    </row>
    <row r="8" spans="1:19" s="6" customFormat="1" ht="20.25" customHeight="1">
      <c r="E8" s="340" t="s">
        <v>188</v>
      </c>
      <c r="F8" s="339"/>
      <c r="G8" s="96" t="s">
        <v>187</v>
      </c>
      <c r="H8" s="343" t="s">
        <v>188</v>
      </c>
      <c r="I8" s="330"/>
      <c r="J8" s="85" t="s">
        <v>187</v>
      </c>
      <c r="K8" s="343" t="s">
        <v>188</v>
      </c>
      <c r="L8" s="330"/>
      <c r="M8" s="85" t="s">
        <v>187</v>
      </c>
      <c r="N8" s="170" t="s">
        <v>188</v>
      </c>
      <c r="O8" s="85" t="s">
        <v>187</v>
      </c>
      <c r="P8" s="170" t="s">
        <v>188</v>
      </c>
      <c r="Q8" s="85" t="s">
        <v>187</v>
      </c>
      <c r="R8" s="91"/>
    </row>
    <row r="9" spans="1:19" s="6" customFormat="1" ht="3" customHeight="1">
      <c r="A9" s="10"/>
      <c r="B9" s="10"/>
      <c r="C9" s="10"/>
      <c r="D9" s="10"/>
      <c r="E9" s="91"/>
      <c r="F9" s="95"/>
      <c r="G9" s="10"/>
      <c r="H9" s="159"/>
      <c r="I9" s="160"/>
      <c r="J9" s="161"/>
      <c r="K9" s="159"/>
      <c r="L9" s="160"/>
      <c r="M9" s="160"/>
      <c r="N9" s="12"/>
      <c r="O9" s="159"/>
      <c r="P9" s="159"/>
      <c r="Q9" s="159"/>
      <c r="R9" s="92"/>
    </row>
    <row r="10" spans="1:19" s="191" customFormat="1" ht="25.5" customHeight="1">
      <c r="A10" s="344" t="s">
        <v>12</v>
      </c>
      <c r="B10" s="344"/>
      <c r="C10" s="344"/>
      <c r="D10" s="344"/>
      <c r="E10" s="183">
        <f t="shared" ref="E10:E24" si="0">SUM(H10,K10,N10,P10)</f>
        <v>4830</v>
      </c>
      <c r="F10" s="184"/>
      <c r="G10" s="185">
        <f t="shared" ref="G10:G24" si="1">SUM(J10,M10,O10,Q10)</f>
        <v>27527277</v>
      </c>
      <c r="H10" s="183">
        <f>SUM(H11:H24,H36:H39)</f>
        <v>2262</v>
      </c>
      <c r="I10" s="184"/>
      <c r="J10" s="185">
        <f>SUM(J11:J24,J36:J39)</f>
        <v>21376444</v>
      </c>
      <c r="K10" s="183">
        <f>SUM(K11:K24,K36:K39)</f>
        <v>2562</v>
      </c>
      <c r="L10" s="184"/>
      <c r="M10" s="186">
        <f>SUM(M11:M24,M36:M39)</f>
        <v>5942433</v>
      </c>
      <c r="N10" s="187">
        <f>SUM(N11:N24,N36:N39)</f>
        <v>5</v>
      </c>
      <c r="O10" s="188">
        <f>SUM(O11:O24,O36:O39)</f>
        <v>8400</v>
      </c>
      <c r="P10" s="187">
        <f>SUM(P11:P24,P36:P39)</f>
        <v>1</v>
      </c>
      <c r="Q10" s="189">
        <f>SUM(Q11:Q24,Q36:Q39)</f>
        <v>200000</v>
      </c>
      <c r="R10" s="190" t="s">
        <v>9</v>
      </c>
    </row>
    <row r="11" spans="1:19" s="6" customFormat="1" ht="21" customHeight="1">
      <c r="A11" s="192"/>
      <c r="B11" s="88" t="s">
        <v>241</v>
      </c>
      <c r="C11" s="192"/>
      <c r="D11" s="192"/>
      <c r="E11" s="193">
        <f t="shared" si="0"/>
        <v>2231</v>
      </c>
      <c r="F11" s="194"/>
      <c r="G11" s="195">
        <f t="shared" si="1"/>
        <v>18081376</v>
      </c>
      <c r="H11" s="193">
        <v>1217</v>
      </c>
      <c r="I11" s="194"/>
      <c r="J11" s="195">
        <v>14928246</v>
      </c>
      <c r="K11" s="193">
        <v>1009</v>
      </c>
      <c r="L11" s="194"/>
      <c r="M11" s="196">
        <v>2945730</v>
      </c>
      <c r="N11" s="197">
        <v>4</v>
      </c>
      <c r="O11" s="198">
        <v>7400</v>
      </c>
      <c r="P11" s="197">
        <v>1</v>
      </c>
      <c r="Q11" s="199">
        <v>200000</v>
      </c>
      <c r="R11" s="86" t="s">
        <v>240</v>
      </c>
    </row>
    <row r="12" spans="1:19" s="6" customFormat="1" ht="21" customHeight="1">
      <c r="A12" s="192"/>
      <c r="B12" s="88" t="s">
        <v>239</v>
      </c>
      <c r="C12" s="192"/>
      <c r="D12" s="192"/>
      <c r="E12" s="193">
        <f t="shared" si="0"/>
        <v>168</v>
      </c>
      <c r="F12" s="194"/>
      <c r="G12" s="195">
        <f t="shared" si="1"/>
        <v>755450</v>
      </c>
      <c r="H12" s="193">
        <v>59</v>
      </c>
      <c r="I12" s="194"/>
      <c r="J12" s="195">
        <v>590100</v>
      </c>
      <c r="K12" s="193">
        <v>109</v>
      </c>
      <c r="L12" s="194"/>
      <c r="M12" s="196">
        <v>165350</v>
      </c>
      <c r="N12" s="197" t="s">
        <v>127</v>
      </c>
      <c r="O12" s="198" t="s">
        <v>127</v>
      </c>
      <c r="P12" s="197" t="s">
        <v>127</v>
      </c>
      <c r="Q12" s="199" t="s">
        <v>127</v>
      </c>
      <c r="R12" s="86" t="s">
        <v>238</v>
      </c>
    </row>
    <row r="13" spans="1:19" s="6" customFormat="1" ht="21" customHeight="1">
      <c r="A13" s="192"/>
      <c r="B13" s="88" t="s">
        <v>237</v>
      </c>
      <c r="C13" s="192"/>
      <c r="D13" s="192"/>
      <c r="E13" s="193">
        <f t="shared" si="0"/>
        <v>220</v>
      </c>
      <c r="F13" s="194"/>
      <c r="G13" s="195">
        <f t="shared" si="1"/>
        <v>458010</v>
      </c>
      <c r="H13" s="193">
        <v>95</v>
      </c>
      <c r="I13" s="194"/>
      <c r="J13" s="195">
        <v>281900</v>
      </c>
      <c r="K13" s="193">
        <v>125</v>
      </c>
      <c r="L13" s="194"/>
      <c r="M13" s="196">
        <v>176110</v>
      </c>
      <c r="N13" s="197" t="s">
        <v>127</v>
      </c>
      <c r="O13" s="198" t="s">
        <v>127</v>
      </c>
      <c r="P13" s="197" t="s">
        <v>127</v>
      </c>
      <c r="Q13" s="199" t="s">
        <v>127</v>
      </c>
      <c r="R13" s="86" t="s">
        <v>236</v>
      </c>
    </row>
    <row r="14" spans="1:19" s="6" customFormat="1" ht="21" customHeight="1">
      <c r="B14" s="88" t="s">
        <v>235</v>
      </c>
      <c r="E14" s="193">
        <f t="shared" si="0"/>
        <v>125</v>
      </c>
      <c r="F14" s="194"/>
      <c r="G14" s="195">
        <f t="shared" si="1"/>
        <v>592335</v>
      </c>
      <c r="H14" s="193">
        <v>37</v>
      </c>
      <c r="I14" s="194"/>
      <c r="J14" s="195">
        <v>241500</v>
      </c>
      <c r="K14" s="193">
        <v>88</v>
      </c>
      <c r="L14" s="194"/>
      <c r="M14" s="196">
        <v>350835</v>
      </c>
      <c r="N14" s="197" t="s">
        <v>127</v>
      </c>
      <c r="O14" s="198" t="s">
        <v>127</v>
      </c>
      <c r="P14" s="197" t="s">
        <v>127</v>
      </c>
      <c r="Q14" s="199" t="s">
        <v>127</v>
      </c>
      <c r="R14" s="86" t="s">
        <v>234</v>
      </c>
    </row>
    <row r="15" spans="1:19" s="6" customFormat="1" ht="21" customHeight="1">
      <c r="B15" s="88" t="s">
        <v>233</v>
      </c>
      <c r="E15" s="193">
        <f t="shared" si="0"/>
        <v>277</v>
      </c>
      <c r="F15" s="194"/>
      <c r="G15" s="195">
        <f t="shared" si="1"/>
        <v>1045305</v>
      </c>
      <c r="H15" s="193">
        <v>101</v>
      </c>
      <c r="I15" s="194"/>
      <c r="J15" s="195">
        <v>430520</v>
      </c>
      <c r="K15" s="193">
        <v>176</v>
      </c>
      <c r="L15" s="194"/>
      <c r="M15" s="196">
        <v>614785</v>
      </c>
      <c r="N15" s="197" t="s">
        <v>127</v>
      </c>
      <c r="O15" s="198" t="s">
        <v>127</v>
      </c>
      <c r="P15" s="197" t="s">
        <v>127</v>
      </c>
      <c r="Q15" s="199" t="s">
        <v>127</v>
      </c>
      <c r="R15" s="86" t="s">
        <v>232</v>
      </c>
    </row>
    <row r="16" spans="1:19" s="6" customFormat="1" ht="21" customHeight="1">
      <c r="B16" s="88" t="s">
        <v>231</v>
      </c>
      <c r="E16" s="193">
        <f t="shared" si="0"/>
        <v>46</v>
      </c>
      <c r="F16" s="194"/>
      <c r="G16" s="195">
        <f t="shared" si="1"/>
        <v>161470</v>
      </c>
      <c r="H16" s="193">
        <v>12</v>
      </c>
      <c r="I16" s="194"/>
      <c r="J16" s="195">
        <v>114100</v>
      </c>
      <c r="K16" s="193">
        <v>34</v>
      </c>
      <c r="L16" s="194"/>
      <c r="M16" s="196">
        <v>47370</v>
      </c>
      <c r="N16" s="197" t="s">
        <v>127</v>
      </c>
      <c r="O16" s="198" t="s">
        <v>127</v>
      </c>
      <c r="P16" s="197" t="s">
        <v>127</v>
      </c>
      <c r="Q16" s="199" t="s">
        <v>127</v>
      </c>
      <c r="R16" s="86" t="s">
        <v>230</v>
      </c>
    </row>
    <row r="17" spans="1:19" s="6" customFormat="1" ht="21" customHeight="1">
      <c r="B17" s="88" t="s">
        <v>229</v>
      </c>
      <c r="E17" s="193">
        <f t="shared" si="0"/>
        <v>341</v>
      </c>
      <c r="F17" s="194"/>
      <c r="G17" s="195">
        <f t="shared" si="1"/>
        <v>1408537</v>
      </c>
      <c r="H17" s="193">
        <v>125</v>
      </c>
      <c r="I17" s="194"/>
      <c r="J17" s="195">
        <v>1010647</v>
      </c>
      <c r="K17" s="193">
        <v>215</v>
      </c>
      <c r="L17" s="194"/>
      <c r="M17" s="196">
        <v>396890</v>
      </c>
      <c r="N17" s="197">
        <v>1</v>
      </c>
      <c r="O17" s="198">
        <v>1000</v>
      </c>
      <c r="P17" s="197" t="s">
        <v>127</v>
      </c>
      <c r="Q17" s="199" t="s">
        <v>127</v>
      </c>
      <c r="R17" s="86" t="s">
        <v>228</v>
      </c>
    </row>
    <row r="18" spans="1:19" s="6" customFormat="1" ht="21" customHeight="1">
      <c r="B18" s="88" t="s">
        <v>227</v>
      </c>
      <c r="E18" s="193">
        <f t="shared" si="0"/>
        <v>277</v>
      </c>
      <c r="F18" s="194"/>
      <c r="G18" s="195">
        <f t="shared" si="1"/>
        <v>1091800</v>
      </c>
      <c r="H18" s="193">
        <v>142</v>
      </c>
      <c r="I18" s="194"/>
      <c r="J18" s="195">
        <v>888820</v>
      </c>
      <c r="K18" s="193">
        <v>135</v>
      </c>
      <c r="L18" s="194"/>
      <c r="M18" s="196">
        <v>202980</v>
      </c>
      <c r="N18" s="197" t="s">
        <v>127</v>
      </c>
      <c r="O18" s="198" t="s">
        <v>127</v>
      </c>
      <c r="P18" s="197" t="s">
        <v>127</v>
      </c>
      <c r="Q18" s="199" t="s">
        <v>127</v>
      </c>
      <c r="R18" s="86" t="s">
        <v>226</v>
      </c>
    </row>
    <row r="19" spans="1:19" s="6" customFormat="1" ht="21" customHeight="1">
      <c r="B19" s="88" t="s">
        <v>225</v>
      </c>
      <c r="E19" s="193">
        <f t="shared" si="0"/>
        <v>565</v>
      </c>
      <c r="F19" s="194"/>
      <c r="G19" s="195">
        <f t="shared" si="1"/>
        <v>1835950</v>
      </c>
      <c r="H19" s="193">
        <v>276</v>
      </c>
      <c r="I19" s="194"/>
      <c r="J19" s="195">
        <v>1393250</v>
      </c>
      <c r="K19" s="193">
        <v>289</v>
      </c>
      <c r="L19" s="194"/>
      <c r="M19" s="196">
        <v>442700</v>
      </c>
      <c r="N19" s="197" t="s">
        <v>127</v>
      </c>
      <c r="O19" s="198" t="s">
        <v>127</v>
      </c>
      <c r="P19" s="197" t="s">
        <v>127</v>
      </c>
      <c r="Q19" s="199" t="s">
        <v>127</v>
      </c>
      <c r="R19" s="86" t="s">
        <v>224</v>
      </c>
    </row>
    <row r="20" spans="1:19" s="6" customFormat="1" ht="21" customHeight="1">
      <c r="B20" s="88" t="s">
        <v>223</v>
      </c>
      <c r="E20" s="193">
        <f t="shared" si="0"/>
        <v>113</v>
      </c>
      <c r="F20" s="194"/>
      <c r="G20" s="195">
        <f t="shared" si="1"/>
        <v>295208</v>
      </c>
      <c r="H20" s="193">
        <v>40</v>
      </c>
      <c r="I20" s="194"/>
      <c r="J20" s="195">
        <v>204968</v>
      </c>
      <c r="K20" s="193">
        <v>73</v>
      </c>
      <c r="L20" s="194"/>
      <c r="M20" s="196">
        <v>90240</v>
      </c>
      <c r="N20" s="197" t="s">
        <v>127</v>
      </c>
      <c r="O20" s="198" t="s">
        <v>127</v>
      </c>
      <c r="P20" s="197" t="s">
        <v>127</v>
      </c>
      <c r="Q20" s="199" t="s">
        <v>127</v>
      </c>
      <c r="R20" s="86" t="s">
        <v>222</v>
      </c>
    </row>
    <row r="21" spans="1:19" s="6" customFormat="1" ht="21" customHeight="1">
      <c r="B21" s="88" t="s">
        <v>221</v>
      </c>
      <c r="E21" s="193">
        <f t="shared" si="0"/>
        <v>111</v>
      </c>
      <c r="F21" s="194"/>
      <c r="G21" s="195">
        <f t="shared" si="1"/>
        <v>354306</v>
      </c>
      <c r="H21" s="193">
        <v>39</v>
      </c>
      <c r="I21" s="194"/>
      <c r="J21" s="195">
        <v>192160</v>
      </c>
      <c r="K21" s="193">
        <v>72</v>
      </c>
      <c r="L21" s="194"/>
      <c r="M21" s="196">
        <v>162146</v>
      </c>
      <c r="N21" s="197" t="s">
        <v>127</v>
      </c>
      <c r="O21" s="198" t="s">
        <v>127</v>
      </c>
      <c r="P21" s="197" t="s">
        <v>127</v>
      </c>
      <c r="Q21" s="199" t="s">
        <v>127</v>
      </c>
      <c r="R21" s="86" t="s">
        <v>220</v>
      </c>
    </row>
    <row r="22" spans="1:19" s="6" customFormat="1" ht="21" customHeight="1">
      <c r="B22" s="88" t="s">
        <v>219</v>
      </c>
      <c r="E22" s="193">
        <f t="shared" si="0"/>
        <v>63</v>
      </c>
      <c r="F22" s="194"/>
      <c r="G22" s="195">
        <f t="shared" si="1"/>
        <v>280200</v>
      </c>
      <c r="H22" s="193">
        <v>23</v>
      </c>
      <c r="I22" s="194"/>
      <c r="J22" s="195">
        <v>224500</v>
      </c>
      <c r="K22" s="193">
        <v>40</v>
      </c>
      <c r="L22" s="194"/>
      <c r="M22" s="196">
        <v>55700</v>
      </c>
      <c r="N22" s="197" t="s">
        <v>127</v>
      </c>
      <c r="O22" s="198" t="s">
        <v>127</v>
      </c>
      <c r="P22" s="197" t="s">
        <v>127</v>
      </c>
      <c r="Q22" s="199" t="s">
        <v>127</v>
      </c>
      <c r="R22" s="86" t="s">
        <v>218</v>
      </c>
    </row>
    <row r="23" spans="1:19" s="6" customFormat="1" ht="21" customHeight="1">
      <c r="B23" s="88" t="s">
        <v>217</v>
      </c>
      <c r="E23" s="193">
        <f t="shared" si="0"/>
        <v>22</v>
      </c>
      <c r="F23" s="194"/>
      <c r="G23" s="195">
        <f t="shared" si="1"/>
        <v>35450</v>
      </c>
      <c r="H23" s="193">
        <v>7</v>
      </c>
      <c r="I23" s="194"/>
      <c r="J23" s="195">
        <v>16700</v>
      </c>
      <c r="K23" s="193">
        <v>15</v>
      </c>
      <c r="L23" s="194"/>
      <c r="M23" s="196">
        <v>18750</v>
      </c>
      <c r="N23" s="197" t="s">
        <v>127</v>
      </c>
      <c r="O23" s="198" t="s">
        <v>127</v>
      </c>
      <c r="P23" s="197" t="s">
        <v>127</v>
      </c>
      <c r="Q23" s="199" t="s">
        <v>127</v>
      </c>
      <c r="R23" s="86" t="s">
        <v>216</v>
      </c>
    </row>
    <row r="24" spans="1:19" s="6" customFormat="1" ht="21" customHeight="1">
      <c r="B24" s="88" t="s">
        <v>215</v>
      </c>
      <c r="E24" s="193">
        <f t="shared" si="0"/>
        <v>41</v>
      </c>
      <c r="F24" s="194"/>
      <c r="G24" s="195">
        <f t="shared" si="1"/>
        <v>64150</v>
      </c>
      <c r="H24" s="193">
        <v>13</v>
      </c>
      <c r="I24" s="194"/>
      <c r="J24" s="195">
        <v>21000</v>
      </c>
      <c r="K24" s="193">
        <v>28</v>
      </c>
      <c r="L24" s="194"/>
      <c r="M24" s="196">
        <v>43150</v>
      </c>
      <c r="N24" s="197" t="s">
        <v>127</v>
      </c>
      <c r="O24" s="198" t="s">
        <v>127</v>
      </c>
      <c r="P24" s="197" t="s">
        <v>127</v>
      </c>
      <c r="Q24" s="200" t="s">
        <v>127</v>
      </c>
      <c r="R24" s="86" t="s">
        <v>214</v>
      </c>
    </row>
    <row r="25" spans="1:19" ht="5.25" customHeight="1">
      <c r="E25" s="94"/>
      <c r="F25" s="87"/>
      <c r="G25" s="3"/>
      <c r="H25" s="94"/>
      <c r="I25" s="87"/>
      <c r="J25" s="3"/>
      <c r="K25" s="94"/>
      <c r="L25" s="87"/>
      <c r="M25" s="87"/>
      <c r="N25" s="93"/>
      <c r="O25" s="93"/>
      <c r="P25" s="93" t="s">
        <v>127</v>
      </c>
      <c r="Q25" s="93" t="s">
        <v>127</v>
      </c>
    </row>
    <row r="26" spans="1:19" ht="21.75" customHeight="1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9" ht="21.75" customHeight="1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9" s="4" customFormat="1" ht="21.75" customHeight="1">
      <c r="A28" s="1"/>
      <c r="B28" s="1" t="s">
        <v>0</v>
      </c>
      <c r="C28" s="2">
        <v>14.2</v>
      </c>
      <c r="D28" s="1" t="s">
        <v>213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3"/>
    </row>
    <row r="29" spans="1:19" s="7" customFormat="1" ht="18.75" customHeight="1">
      <c r="A29" s="5"/>
      <c r="B29" s="1" t="s">
        <v>25</v>
      </c>
      <c r="C29" s="2">
        <v>14.2</v>
      </c>
      <c r="D29" s="1" t="s">
        <v>212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6"/>
    </row>
    <row r="30" spans="1:19" ht="8.1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R30" s="3"/>
    </row>
    <row r="31" spans="1:19" s="6" customFormat="1" ht="20.25" customHeight="1">
      <c r="B31" s="10"/>
      <c r="C31" s="10"/>
      <c r="D31" s="10"/>
      <c r="E31" s="327" t="s">
        <v>70</v>
      </c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92"/>
    </row>
    <row r="32" spans="1:19" s="6" customFormat="1" ht="20.25" customHeight="1">
      <c r="A32" s="329"/>
      <c r="B32" s="329"/>
      <c r="C32" s="329"/>
      <c r="D32" s="330"/>
      <c r="E32" s="331" t="s">
        <v>12</v>
      </c>
      <c r="F32" s="332"/>
      <c r="G32" s="333"/>
      <c r="H32" s="334" t="s">
        <v>26</v>
      </c>
      <c r="I32" s="335"/>
      <c r="J32" s="335"/>
      <c r="K32" s="336" t="s">
        <v>199</v>
      </c>
      <c r="L32" s="336"/>
      <c r="M32" s="336"/>
      <c r="N32" s="331" t="s">
        <v>198</v>
      </c>
      <c r="O32" s="333"/>
      <c r="P32" s="331" t="s">
        <v>197</v>
      </c>
      <c r="Q32" s="333"/>
      <c r="R32" s="168"/>
    </row>
    <row r="33" spans="1:18" s="6" customFormat="1" ht="20.25" customHeight="1">
      <c r="A33" s="329" t="s">
        <v>211</v>
      </c>
      <c r="B33" s="329"/>
      <c r="C33" s="329"/>
      <c r="D33" s="330"/>
      <c r="E33" s="340" t="s">
        <v>9</v>
      </c>
      <c r="F33" s="341"/>
      <c r="G33" s="339"/>
      <c r="H33" s="340" t="s">
        <v>195</v>
      </c>
      <c r="I33" s="341"/>
      <c r="J33" s="341"/>
      <c r="K33" s="342" t="s">
        <v>194</v>
      </c>
      <c r="L33" s="342"/>
      <c r="M33" s="342"/>
      <c r="N33" s="340" t="s">
        <v>193</v>
      </c>
      <c r="O33" s="339"/>
      <c r="P33" s="340" t="s">
        <v>192</v>
      </c>
      <c r="Q33" s="339"/>
      <c r="R33" s="168" t="s">
        <v>210</v>
      </c>
    </row>
    <row r="34" spans="1:18" s="6" customFormat="1" ht="20.25" customHeight="1">
      <c r="E34" s="331" t="s">
        <v>190</v>
      </c>
      <c r="F34" s="333"/>
      <c r="G34" s="12" t="s">
        <v>189</v>
      </c>
      <c r="H34" s="331" t="s">
        <v>190</v>
      </c>
      <c r="I34" s="333"/>
      <c r="J34" s="12" t="s">
        <v>189</v>
      </c>
      <c r="K34" s="331" t="s">
        <v>190</v>
      </c>
      <c r="L34" s="333"/>
      <c r="M34" s="12" t="s">
        <v>189</v>
      </c>
      <c r="N34" s="167" t="s">
        <v>190</v>
      </c>
      <c r="O34" s="12" t="s">
        <v>189</v>
      </c>
      <c r="P34" s="167" t="s">
        <v>190</v>
      </c>
      <c r="Q34" s="12" t="s">
        <v>189</v>
      </c>
      <c r="R34" s="91"/>
    </row>
    <row r="35" spans="1:18" s="6" customFormat="1" ht="20.25" customHeight="1">
      <c r="A35" s="90"/>
      <c r="B35" s="90"/>
      <c r="C35" s="90"/>
      <c r="D35" s="90"/>
      <c r="E35" s="340"/>
      <c r="F35" s="339"/>
      <c r="G35" s="85" t="s">
        <v>187</v>
      </c>
      <c r="H35" s="345" t="s">
        <v>188</v>
      </c>
      <c r="I35" s="346"/>
      <c r="J35" s="85" t="s">
        <v>187</v>
      </c>
      <c r="K35" s="345" t="s">
        <v>188</v>
      </c>
      <c r="L35" s="346"/>
      <c r="M35" s="85" t="s">
        <v>187</v>
      </c>
      <c r="N35" s="170" t="s">
        <v>188</v>
      </c>
      <c r="O35" s="85" t="s">
        <v>187</v>
      </c>
      <c r="P35" s="170" t="s">
        <v>188</v>
      </c>
      <c r="Q35" s="85" t="s">
        <v>187</v>
      </c>
      <c r="R35" s="89"/>
    </row>
    <row r="36" spans="1:18" s="6" customFormat="1" ht="21" customHeight="1">
      <c r="B36" s="88" t="s">
        <v>209</v>
      </c>
      <c r="D36" s="95"/>
      <c r="E36" s="347">
        <f>SUM(H36,K36,N36,P36)</f>
        <v>66</v>
      </c>
      <c r="F36" s="348"/>
      <c r="G36" s="200">
        <f>SUM(J36,M36,O36,Q36)</f>
        <v>171010</v>
      </c>
      <c r="H36" s="349">
        <v>17</v>
      </c>
      <c r="I36" s="350"/>
      <c r="J36" s="195">
        <v>117300</v>
      </c>
      <c r="K36" s="347">
        <v>49</v>
      </c>
      <c r="L36" s="348"/>
      <c r="M36" s="200">
        <v>53710</v>
      </c>
      <c r="N36" s="197" t="s">
        <v>127</v>
      </c>
      <c r="O36" s="197" t="s">
        <v>127</v>
      </c>
      <c r="P36" s="197" t="s">
        <v>127</v>
      </c>
      <c r="Q36" s="197" t="s">
        <v>127</v>
      </c>
      <c r="R36" s="86" t="s">
        <v>208</v>
      </c>
    </row>
    <row r="37" spans="1:18" s="6" customFormat="1" ht="21" customHeight="1">
      <c r="B37" s="88" t="s">
        <v>207</v>
      </c>
      <c r="D37" s="95"/>
      <c r="E37" s="351">
        <f>SUM(H37,K37,N37,P37)</f>
        <v>91</v>
      </c>
      <c r="F37" s="352"/>
      <c r="G37" s="200">
        <f>SUM(J37,M37,O37,Q37)</f>
        <v>373900</v>
      </c>
      <c r="H37" s="353">
        <v>39</v>
      </c>
      <c r="I37" s="354"/>
      <c r="J37" s="195">
        <v>269800</v>
      </c>
      <c r="K37" s="351">
        <v>52</v>
      </c>
      <c r="L37" s="352"/>
      <c r="M37" s="200">
        <v>104100</v>
      </c>
      <c r="N37" s="197" t="s">
        <v>127</v>
      </c>
      <c r="O37" s="197" t="s">
        <v>127</v>
      </c>
      <c r="P37" s="197" t="s">
        <v>127</v>
      </c>
      <c r="Q37" s="197" t="s">
        <v>127</v>
      </c>
      <c r="R37" s="86" t="s">
        <v>206</v>
      </c>
    </row>
    <row r="38" spans="1:18" s="6" customFormat="1" ht="21" customHeight="1">
      <c r="B38" s="88" t="s">
        <v>205</v>
      </c>
      <c r="D38" s="95"/>
      <c r="E38" s="351">
        <f>SUM(H38,K38,N38,P38)</f>
        <v>49</v>
      </c>
      <c r="F38" s="352"/>
      <c r="G38" s="200">
        <f>SUM(J38,M38,O38,Q38)</f>
        <v>426533</v>
      </c>
      <c r="H38" s="353">
        <v>17</v>
      </c>
      <c r="I38" s="354"/>
      <c r="J38" s="195">
        <v>381733</v>
      </c>
      <c r="K38" s="351">
        <v>32</v>
      </c>
      <c r="L38" s="352"/>
      <c r="M38" s="200">
        <v>44800</v>
      </c>
      <c r="N38" s="197" t="s">
        <v>127</v>
      </c>
      <c r="O38" s="197" t="s">
        <v>127</v>
      </c>
      <c r="P38" s="197" t="s">
        <v>127</v>
      </c>
      <c r="Q38" s="197" t="s">
        <v>127</v>
      </c>
      <c r="R38" s="86" t="s">
        <v>204</v>
      </c>
    </row>
    <row r="39" spans="1:18" s="6" customFormat="1" ht="21" customHeight="1">
      <c r="B39" s="88" t="s">
        <v>203</v>
      </c>
      <c r="D39" s="95"/>
      <c r="E39" s="351">
        <f>SUM(H39,K39,N39,P39)</f>
        <v>24</v>
      </c>
      <c r="F39" s="352"/>
      <c r="G39" s="200">
        <f>SUM(J39,M39,O39,Q39)</f>
        <v>96287</v>
      </c>
      <c r="H39" s="353">
        <v>3</v>
      </c>
      <c r="I39" s="354"/>
      <c r="J39" s="195">
        <v>69200</v>
      </c>
      <c r="K39" s="351">
        <v>21</v>
      </c>
      <c r="L39" s="352"/>
      <c r="M39" s="200">
        <v>27087</v>
      </c>
      <c r="N39" s="197" t="s">
        <v>127</v>
      </c>
      <c r="O39" s="197" t="s">
        <v>127</v>
      </c>
      <c r="P39" s="197" t="s">
        <v>127</v>
      </c>
      <c r="Q39" s="197" t="s">
        <v>127</v>
      </c>
      <c r="R39" s="86" t="s">
        <v>202</v>
      </c>
    </row>
    <row r="40" spans="1:18" ht="3" customHeight="1">
      <c r="A40" s="8"/>
      <c r="B40" s="8"/>
      <c r="C40" s="8"/>
      <c r="D40" s="14"/>
      <c r="E40" s="308"/>
      <c r="F40" s="309"/>
      <c r="G40" s="14"/>
      <c r="H40" s="308"/>
      <c r="I40" s="309"/>
      <c r="J40" s="8"/>
      <c r="K40" s="308"/>
      <c r="L40" s="309"/>
      <c r="M40" s="15"/>
      <c r="N40" s="16"/>
      <c r="O40" s="16"/>
      <c r="P40" s="16"/>
      <c r="Q40" s="16"/>
      <c r="R40" s="16"/>
    </row>
    <row r="41" spans="1:18" ht="8.1" customHeight="1"/>
    <row r="42" spans="1:18" s="6" customFormat="1" ht="18.75" customHeight="1">
      <c r="A42" s="17"/>
      <c r="B42" s="17" t="s">
        <v>175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s="6" customFormat="1" ht="18.75" customHeight="1">
      <c r="A43" s="17"/>
      <c r="B43" s="18" t="s">
        <v>173</v>
      </c>
      <c r="C43" s="18"/>
      <c r="D43" s="18"/>
      <c r="E43" s="18"/>
      <c r="F43" s="18"/>
      <c r="G43" s="18"/>
      <c r="N43" s="17"/>
      <c r="O43" s="17"/>
      <c r="P43" s="17"/>
      <c r="Q43" s="17"/>
      <c r="R43" s="17"/>
    </row>
    <row r="44" spans="1:18" s="6" customFormat="1" ht="18.75" customHeight="1">
      <c r="A44" s="17"/>
      <c r="B44" s="18" t="s">
        <v>174</v>
      </c>
      <c r="C44" s="18"/>
      <c r="D44" s="17"/>
      <c r="E44" s="18"/>
      <c r="F44" s="18"/>
      <c r="G44" s="18"/>
      <c r="N44" s="17"/>
      <c r="O44" s="17"/>
      <c r="P44" s="17"/>
      <c r="Q44" s="17"/>
      <c r="R44" s="17"/>
    </row>
  </sheetData>
  <mergeCells count="53">
    <mergeCell ref="E40:F40"/>
    <mergeCell ref="H40:I40"/>
    <mergeCell ref="K40:L40"/>
    <mergeCell ref="E38:F38"/>
    <mergeCell ref="H38:I38"/>
    <mergeCell ref="K38:L38"/>
    <mergeCell ref="E39:F39"/>
    <mergeCell ref="H39:I39"/>
    <mergeCell ref="K39:L39"/>
    <mergeCell ref="E36:F36"/>
    <mergeCell ref="H36:I36"/>
    <mergeCell ref="K36:L36"/>
    <mergeCell ref="E37:F37"/>
    <mergeCell ref="H37:I37"/>
    <mergeCell ref="K37:L37"/>
    <mergeCell ref="P33:Q33"/>
    <mergeCell ref="E34:F35"/>
    <mergeCell ref="H34:I34"/>
    <mergeCell ref="K34:L34"/>
    <mergeCell ref="H35:I35"/>
    <mergeCell ref="K35:L35"/>
    <mergeCell ref="A33:D33"/>
    <mergeCell ref="E33:G33"/>
    <mergeCell ref="H33:J33"/>
    <mergeCell ref="K33:M33"/>
    <mergeCell ref="N33:O33"/>
    <mergeCell ref="A10:D10"/>
    <mergeCell ref="E31:Q31"/>
    <mergeCell ref="A32:D32"/>
    <mergeCell ref="E32:G32"/>
    <mergeCell ref="H32:J32"/>
    <mergeCell ref="K32:M32"/>
    <mergeCell ref="N32:O32"/>
    <mergeCell ref="P32:Q32"/>
    <mergeCell ref="P6:Q6"/>
    <mergeCell ref="E7:F7"/>
    <mergeCell ref="H7:I7"/>
    <mergeCell ref="K7:L7"/>
    <mergeCell ref="E8:F8"/>
    <mergeCell ref="H8:I8"/>
    <mergeCell ref="K8:L8"/>
    <mergeCell ref="A6:D6"/>
    <mergeCell ref="E6:G6"/>
    <mergeCell ref="H6:J6"/>
    <mergeCell ref="K6:M6"/>
    <mergeCell ref="N6:O6"/>
    <mergeCell ref="E4:Q4"/>
    <mergeCell ref="A5:D5"/>
    <mergeCell ref="E5:G5"/>
    <mergeCell ref="H5:J5"/>
    <mergeCell ref="K5:M5"/>
    <mergeCell ref="N5:O5"/>
    <mergeCell ref="P5:Q5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showGridLines="0" workbookViewId="0">
      <selection activeCell="G13" sqref="G13"/>
    </sheetView>
  </sheetViews>
  <sheetFormatPr defaultRowHeight="18.75"/>
  <cols>
    <col min="1" max="1" width="1.28515625" style="9" customWidth="1"/>
    <col min="2" max="2" width="5.7109375" style="9" customWidth="1"/>
    <col min="3" max="3" width="6" style="9" customWidth="1"/>
    <col min="4" max="4" width="26.7109375" style="9" customWidth="1"/>
    <col min="5" max="7" width="11.7109375" style="9" customWidth="1"/>
    <col min="8" max="9" width="12.710937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246</v>
      </c>
      <c r="E1" s="1"/>
      <c r="F1" s="1"/>
      <c r="G1" s="1"/>
      <c r="H1" s="1"/>
      <c r="I1" s="1"/>
      <c r="J1" s="1"/>
      <c r="K1" s="1"/>
      <c r="L1" s="3"/>
    </row>
    <row r="2" spans="1:12" s="7" customFormat="1" ht="18.75" customHeight="1">
      <c r="A2" s="5"/>
      <c r="B2" s="1" t="s">
        <v>25</v>
      </c>
      <c r="C2" s="2">
        <v>14.3</v>
      </c>
      <c r="D2" s="1" t="s">
        <v>245</v>
      </c>
      <c r="E2" s="5"/>
      <c r="F2" s="5"/>
      <c r="G2" s="5"/>
      <c r="H2" s="5"/>
      <c r="I2" s="5"/>
      <c r="J2" s="5"/>
      <c r="K2" s="5"/>
      <c r="L2" s="6"/>
    </row>
    <row r="3" spans="1:12" ht="8.1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B4" s="10"/>
      <c r="C4" s="10"/>
      <c r="D4" s="10"/>
      <c r="E4" s="327" t="s">
        <v>70</v>
      </c>
      <c r="F4" s="328"/>
      <c r="G4" s="328"/>
      <c r="H4" s="328"/>
      <c r="I4" s="355"/>
      <c r="J4" s="161"/>
      <c r="K4" s="10"/>
    </row>
    <row r="5" spans="1:12" s="6" customFormat="1" ht="16.5" customHeight="1">
      <c r="A5" s="329"/>
      <c r="B5" s="329"/>
      <c r="C5" s="329"/>
      <c r="D5" s="330"/>
      <c r="E5" s="203"/>
      <c r="F5" s="164" t="s">
        <v>244</v>
      </c>
      <c r="G5" s="167" t="s">
        <v>2</v>
      </c>
      <c r="H5" s="167" t="s">
        <v>2</v>
      </c>
      <c r="I5" s="167" t="s">
        <v>4</v>
      </c>
      <c r="J5" s="167"/>
      <c r="K5" s="158"/>
    </row>
    <row r="6" spans="1:12" s="6" customFormat="1" ht="15" customHeight="1">
      <c r="A6" s="329" t="s">
        <v>13</v>
      </c>
      <c r="B6" s="329"/>
      <c r="C6" s="329"/>
      <c r="D6" s="330"/>
      <c r="E6" s="204"/>
      <c r="F6" s="162" t="s">
        <v>1</v>
      </c>
      <c r="G6" s="167" t="s">
        <v>1</v>
      </c>
      <c r="H6" s="167" t="s">
        <v>3</v>
      </c>
      <c r="I6" s="167" t="s">
        <v>1</v>
      </c>
      <c r="J6" s="167"/>
      <c r="K6" s="158" t="s">
        <v>14</v>
      </c>
    </row>
    <row r="7" spans="1:12" s="6" customFormat="1" ht="14.25" customHeight="1">
      <c r="E7" s="204" t="s">
        <v>12</v>
      </c>
      <c r="F7" s="162" t="s">
        <v>10</v>
      </c>
      <c r="G7" s="167" t="s">
        <v>8</v>
      </c>
      <c r="H7" s="167" t="s">
        <v>6</v>
      </c>
      <c r="I7" s="167" t="s">
        <v>5</v>
      </c>
      <c r="J7" s="167"/>
    </row>
    <row r="8" spans="1:12" s="6" customFormat="1" ht="13.5" customHeight="1">
      <c r="E8" s="204" t="s">
        <v>9</v>
      </c>
      <c r="F8" s="164" t="s">
        <v>11</v>
      </c>
      <c r="G8" s="167" t="s">
        <v>7</v>
      </c>
      <c r="H8" s="167" t="s">
        <v>7</v>
      </c>
      <c r="I8" s="167" t="s">
        <v>11</v>
      </c>
      <c r="J8" s="167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159"/>
      <c r="J9" s="159"/>
      <c r="K9" s="10"/>
    </row>
    <row r="10" spans="1:12" s="6" customFormat="1" ht="15" customHeight="1">
      <c r="A10" s="356" t="s">
        <v>12</v>
      </c>
      <c r="B10" s="356"/>
      <c r="C10" s="356"/>
      <c r="D10" s="357"/>
      <c r="E10" s="200">
        <f t="shared" ref="E10:E15" si="0">SUM(F10:I10)</f>
        <v>4830</v>
      </c>
      <c r="F10" s="200">
        <f>SUM(F11:F36)</f>
        <v>2262</v>
      </c>
      <c r="G10" s="200">
        <f>SUM(G11:G36)</f>
        <v>2562</v>
      </c>
      <c r="H10" s="103">
        <f>SUM(H11:H36)</f>
        <v>5</v>
      </c>
      <c r="I10" s="103">
        <f>SUM(I11:I36)</f>
        <v>1</v>
      </c>
      <c r="J10" s="91"/>
      <c r="K10" s="192" t="s">
        <v>9</v>
      </c>
    </row>
    <row r="11" spans="1:12" s="20" customFormat="1" ht="14.25" customHeight="1">
      <c r="A11" s="164"/>
      <c r="B11" s="20" t="s">
        <v>27</v>
      </c>
      <c r="C11" s="164"/>
      <c r="D11" s="163"/>
      <c r="E11" s="209">
        <f t="shared" si="0"/>
        <v>59</v>
      </c>
      <c r="F11" s="210">
        <v>47</v>
      </c>
      <c r="G11" s="212">
        <v>12</v>
      </c>
      <c r="H11" s="215" t="s">
        <v>127</v>
      </c>
      <c r="I11" s="215" t="s">
        <v>127</v>
      </c>
      <c r="J11" s="21"/>
      <c r="K11" s="207" t="s">
        <v>35</v>
      </c>
    </row>
    <row r="12" spans="1:12" s="20" customFormat="1" ht="14.25" customHeight="1">
      <c r="A12" s="164"/>
      <c r="B12" s="20" t="s">
        <v>15</v>
      </c>
      <c r="C12" s="164"/>
      <c r="D12" s="163"/>
      <c r="E12" s="209">
        <f t="shared" si="0"/>
        <v>39</v>
      </c>
      <c r="F12" s="210">
        <v>18</v>
      </c>
      <c r="G12" s="212">
        <v>21</v>
      </c>
      <c r="H12" s="215" t="s">
        <v>127</v>
      </c>
      <c r="I12" s="215" t="s">
        <v>127</v>
      </c>
      <c r="J12" s="21"/>
      <c r="K12" s="207" t="s">
        <v>19</v>
      </c>
    </row>
    <row r="13" spans="1:12" s="20" customFormat="1" ht="14.25" customHeight="1">
      <c r="A13" s="164"/>
      <c r="B13" s="20" t="s">
        <v>16</v>
      </c>
      <c r="C13" s="164"/>
      <c r="D13" s="163"/>
      <c r="E13" s="209">
        <f t="shared" si="0"/>
        <v>398</v>
      </c>
      <c r="F13" s="210">
        <v>232</v>
      </c>
      <c r="G13" s="212">
        <v>164</v>
      </c>
      <c r="H13" s="215">
        <v>2</v>
      </c>
      <c r="I13" s="215" t="s">
        <v>127</v>
      </c>
      <c r="J13" s="21"/>
      <c r="K13" s="207" t="s">
        <v>20</v>
      </c>
    </row>
    <row r="14" spans="1:12" s="20" customFormat="1" ht="14.25" customHeight="1">
      <c r="A14" s="164"/>
      <c r="B14" s="20" t="s">
        <v>28</v>
      </c>
      <c r="C14" s="164"/>
      <c r="D14" s="163"/>
      <c r="E14" s="209">
        <f t="shared" si="0"/>
        <v>14</v>
      </c>
      <c r="F14" s="210">
        <v>12</v>
      </c>
      <c r="G14" s="212">
        <v>2</v>
      </c>
      <c r="H14" s="215" t="s">
        <v>127</v>
      </c>
      <c r="I14" s="215" t="s">
        <v>127</v>
      </c>
      <c r="J14" s="21"/>
      <c r="K14" s="207" t="s">
        <v>68</v>
      </c>
    </row>
    <row r="15" spans="1:12" s="20" customFormat="1" ht="14.25" customHeight="1">
      <c r="A15" s="164"/>
      <c r="B15" s="20" t="s">
        <v>36</v>
      </c>
      <c r="C15" s="164"/>
      <c r="D15" s="163"/>
      <c r="E15" s="209">
        <f t="shared" si="0"/>
        <v>6</v>
      </c>
      <c r="F15" s="210">
        <v>3</v>
      </c>
      <c r="G15" s="212">
        <v>3</v>
      </c>
      <c r="H15" s="215" t="s">
        <v>127</v>
      </c>
      <c r="I15" s="215" t="s">
        <v>127</v>
      </c>
      <c r="J15" s="21"/>
      <c r="K15" s="20" t="s">
        <v>48</v>
      </c>
    </row>
    <row r="16" spans="1:12" s="20" customFormat="1" ht="14.25" customHeight="1">
      <c r="A16" s="164"/>
      <c r="B16" s="20" t="s">
        <v>29</v>
      </c>
      <c r="C16" s="164"/>
      <c r="D16" s="163"/>
      <c r="E16" s="209"/>
      <c r="F16" s="210"/>
      <c r="G16" s="213"/>
      <c r="H16" s="215"/>
      <c r="I16" s="215"/>
      <c r="J16" s="21"/>
      <c r="K16" s="207" t="s">
        <v>49</v>
      </c>
    </row>
    <row r="17" spans="1:11" s="20" customFormat="1" ht="14.25" customHeight="1">
      <c r="A17" s="164"/>
      <c r="B17" s="20" t="s">
        <v>17</v>
      </c>
      <c r="C17" s="164"/>
      <c r="D17" s="163"/>
      <c r="E17" s="209">
        <f>SUM(F17:I17)</f>
        <v>1072</v>
      </c>
      <c r="F17" s="210">
        <v>225</v>
      </c>
      <c r="G17" s="213">
        <v>846</v>
      </c>
      <c r="H17" s="215">
        <v>1</v>
      </c>
      <c r="I17" s="215" t="s">
        <v>127</v>
      </c>
      <c r="J17" s="21"/>
      <c r="K17" s="207" t="s">
        <v>21</v>
      </c>
    </row>
    <row r="18" spans="1:11" s="20" customFormat="1" ht="14.25" customHeight="1">
      <c r="B18" s="20" t="s">
        <v>37</v>
      </c>
      <c r="D18" s="208"/>
      <c r="E18" s="209"/>
      <c r="F18" s="211"/>
      <c r="G18" s="214"/>
      <c r="H18" s="215"/>
      <c r="I18" s="215"/>
      <c r="J18" s="21"/>
      <c r="K18" s="207" t="s">
        <v>50</v>
      </c>
    </row>
    <row r="19" spans="1:11" s="20" customFormat="1" ht="14.25" customHeight="1">
      <c r="B19" s="20" t="s">
        <v>30</v>
      </c>
      <c r="D19" s="208"/>
      <c r="E19" s="209">
        <f t="shared" ref="E19:E26" si="1">SUM(F19:I19)</f>
        <v>1869</v>
      </c>
      <c r="F19" s="210">
        <v>926</v>
      </c>
      <c r="G19" s="213">
        <v>942</v>
      </c>
      <c r="H19" s="215" t="s">
        <v>127</v>
      </c>
      <c r="I19" s="215">
        <v>1</v>
      </c>
      <c r="J19" s="21"/>
      <c r="K19" s="207" t="s">
        <v>51</v>
      </c>
    </row>
    <row r="20" spans="1:11" s="20" customFormat="1" ht="14.25" customHeight="1">
      <c r="B20" s="20" t="s">
        <v>38</v>
      </c>
      <c r="D20" s="208"/>
      <c r="E20" s="209">
        <f t="shared" si="1"/>
        <v>190</v>
      </c>
      <c r="F20" s="210">
        <v>108</v>
      </c>
      <c r="G20" s="213">
        <v>82</v>
      </c>
      <c r="H20" s="215" t="s">
        <v>127</v>
      </c>
      <c r="I20" s="215" t="s">
        <v>127</v>
      </c>
      <c r="J20" s="21"/>
      <c r="K20" s="207" t="s">
        <v>52</v>
      </c>
    </row>
    <row r="21" spans="1:11" s="20" customFormat="1" ht="14.25" customHeight="1">
      <c r="B21" s="20" t="s">
        <v>39</v>
      </c>
      <c r="D21" s="208"/>
      <c r="E21" s="209">
        <f t="shared" si="1"/>
        <v>165</v>
      </c>
      <c r="F21" s="210">
        <v>107</v>
      </c>
      <c r="G21" s="213">
        <v>58</v>
      </c>
      <c r="H21" s="215" t="s">
        <v>127</v>
      </c>
      <c r="I21" s="215" t="s">
        <v>127</v>
      </c>
      <c r="J21" s="21"/>
      <c r="K21" s="207" t="s">
        <v>53</v>
      </c>
    </row>
    <row r="22" spans="1:11" s="20" customFormat="1" ht="14.25" customHeight="1">
      <c r="B22" s="20" t="s">
        <v>40</v>
      </c>
      <c r="D22" s="208"/>
      <c r="E22" s="209">
        <f t="shared" si="1"/>
        <v>99</v>
      </c>
      <c r="F22" s="210">
        <v>30</v>
      </c>
      <c r="G22" s="213">
        <v>69</v>
      </c>
      <c r="H22" s="215" t="s">
        <v>127</v>
      </c>
      <c r="I22" s="215" t="s">
        <v>127</v>
      </c>
      <c r="J22" s="21"/>
      <c r="K22" s="207" t="s">
        <v>54</v>
      </c>
    </row>
    <row r="23" spans="1:11" s="20" customFormat="1" ht="14.25" customHeight="1">
      <c r="B23" s="20" t="s">
        <v>41</v>
      </c>
      <c r="D23" s="208"/>
      <c r="E23" s="209">
        <f t="shared" si="1"/>
        <v>51</v>
      </c>
      <c r="F23" s="210">
        <v>21</v>
      </c>
      <c r="G23" s="213">
        <v>30</v>
      </c>
      <c r="H23" s="215" t="s">
        <v>127</v>
      </c>
      <c r="I23" s="215" t="s">
        <v>127</v>
      </c>
      <c r="J23" s="21"/>
      <c r="K23" s="207" t="s">
        <v>55</v>
      </c>
    </row>
    <row r="24" spans="1:11" s="20" customFormat="1" ht="14.25" customHeight="1">
      <c r="B24" s="20" t="s">
        <v>31</v>
      </c>
      <c r="D24" s="208"/>
      <c r="E24" s="209">
        <f t="shared" si="1"/>
        <v>311</v>
      </c>
      <c r="F24" s="210">
        <v>240</v>
      </c>
      <c r="G24" s="213">
        <v>71</v>
      </c>
      <c r="H24" s="215" t="s">
        <v>127</v>
      </c>
      <c r="I24" s="215" t="s">
        <v>127</v>
      </c>
      <c r="J24" s="21"/>
      <c r="K24" s="207" t="s">
        <v>56</v>
      </c>
    </row>
    <row r="25" spans="1:11" s="20" customFormat="1" ht="14.25" customHeight="1">
      <c r="B25" s="20" t="s">
        <v>67</v>
      </c>
      <c r="D25" s="208"/>
      <c r="E25" s="209">
        <f t="shared" si="1"/>
        <v>193</v>
      </c>
      <c r="F25" s="210">
        <v>104</v>
      </c>
      <c r="G25" s="213">
        <v>89</v>
      </c>
      <c r="H25" s="215"/>
      <c r="I25" s="215" t="s">
        <v>127</v>
      </c>
      <c r="J25" s="21"/>
      <c r="K25" s="207" t="s">
        <v>57</v>
      </c>
    </row>
    <row r="26" spans="1:11" s="20" customFormat="1" ht="14.25" customHeight="1">
      <c r="B26" s="20" t="s">
        <v>42</v>
      </c>
      <c r="D26" s="208"/>
      <c r="E26" s="209">
        <f t="shared" si="1"/>
        <v>244</v>
      </c>
      <c r="F26" s="210">
        <v>115</v>
      </c>
      <c r="G26" s="213">
        <v>128</v>
      </c>
      <c r="H26" s="215">
        <v>1</v>
      </c>
      <c r="I26" s="215" t="s">
        <v>127</v>
      </c>
      <c r="J26" s="21"/>
      <c r="K26" s="207" t="s">
        <v>58</v>
      </c>
    </row>
    <row r="27" spans="1:11" s="20" customFormat="1" ht="14.25" customHeight="1">
      <c r="B27" s="20" t="s">
        <v>43</v>
      </c>
      <c r="D27" s="208"/>
      <c r="E27" s="209" t="s">
        <v>127</v>
      </c>
      <c r="F27" s="210" t="s">
        <v>127</v>
      </c>
      <c r="G27" s="213" t="s">
        <v>127</v>
      </c>
      <c r="H27" s="215"/>
      <c r="I27" s="215"/>
      <c r="J27" s="21"/>
      <c r="K27" s="207" t="s">
        <v>59</v>
      </c>
    </row>
    <row r="28" spans="1:11" s="20" customFormat="1" ht="14.25" customHeight="1">
      <c r="B28" s="20" t="s">
        <v>32</v>
      </c>
      <c r="D28" s="208"/>
      <c r="E28" s="209"/>
      <c r="F28" s="210"/>
      <c r="G28" s="209"/>
      <c r="H28" s="102"/>
      <c r="I28" s="101"/>
      <c r="J28" s="21"/>
      <c r="K28" s="207" t="s">
        <v>69</v>
      </c>
    </row>
    <row r="29" spans="1:11" s="20" customFormat="1" ht="14.25" customHeight="1">
      <c r="B29" s="20" t="s">
        <v>18</v>
      </c>
      <c r="D29" s="208"/>
      <c r="E29" s="209">
        <f>SUM(F29:I29)</f>
        <v>29</v>
      </c>
      <c r="F29" s="210">
        <v>27</v>
      </c>
      <c r="G29" s="213">
        <v>2</v>
      </c>
      <c r="H29" s="215" t="s">
        <v>127</v>
      </c>
      <c r="I29" s="215" t="s">
        <v>127</v>
      </c>
      <c r="J29" s="21"/>
      <c r="K29" s="207" t="s">
        <v>22</v>
      </c>
    </row>
    <row r="30" spans="1:11" s="20" customFormat="1" ht="14.25" customHeight="1">
      <c r="B30" s="20" t="s">
        <v>44</v>
      </c>
      <c r="D30" s="208"/>
      <c r="E30" s="209">
        <f>SUM(F30:I30)</f>
        <v>15</v>
      </c>
      <c r="F30" s="210">
        <v>11</v>
      </c>
      <c r="G30" s="213">
        <v>4</v>
      </c>
      <c r="H30" s="215" t="s">
        <v>127</v>
      </c>
      <c r="I30" s="215" t="s">
        <v>127</v>
      </c>
      <c r="J30" s="21"/>
      <c r="K30" s="207" t="s">
        <v>60</v>
      </c>
    </row>
    <row r="31" spans="1:11" s="20" customFormat="1" ht="14.25" customHeight="1">
      <c r="B31" s="20" t="s">
        <v>45</v>
      </c>
      <c r="D31" s="208"/>
      <c r="E31" s="209">
        <f>SUM(F31:I31)</f>
        <v>54</v>
      </c>
      <c r="F31" s="210">
        <v>24</v>
      </c>
      <c r="G31" s="213">
        <v>30</v>
      </c>
      <c r="H31" s="215" t="s">
        <v>127</v>
      </c>
      <c r="I31" s="215" t="s">
        <v>127</v>
      </c>
      <c r="J31" s="21"/>
      <c r="K31" s="207" t="s">
        <v>61</v>
      </c>
    </row>
    <row r="32" spans="1:11" s="20" customFormat="1" ht="14.25" customHeight="1">
      <c r="B32" s="20" t="s">
        <v>33</v>
      </c>
      <c r="D32" s="208"/>
      <c r="E32" s="209">
        <f>SUM(F32:I32)</f>
        <v>22</v>
      </c>
      <c r="F32" s="210">
        <v>12</v>
      </c>
      <c r="G32" s="213">
        <v>9</v>
      </c>
      <c r="H32" s="215">
        <v>1</v>
      </c>
      <c r="I32" s="215" t="s">
        <v>127</v>
      </c>
      <c r="J32" s="21"/>
      <c r="K32" s="207" t="s">
        <v>62</v>
      </c>
    </row>
    <row r="33" spans="1:11" s="20" customFormat="1" ht="12.75" customHeight="1">
      <c r="D33" s="208"/>
      <c r="E33" s="209"/>
      <c r="F33" s="210"/>
      <c r="G33" s="213"/>
      <c r="H33" s="215"/>
      <c r="I33" s="215"/>
      <c r="J33" s="21"/>
      <c r="K33" s="207" t="s">
        <v>64</v>
      </c>
    </row>
    <row r="34" spans="1:11" s="20" customFormat="1" ht="14.25" customHeight="1">
      <c r="B34" s="20" t="s">
        <v>34</v>
      </c>
      <c r="D34" s="208"/>
      <c r="E34" s="209" t="s">
        <v>127</v>
      </c>
      <c r="F34" s="210" t="s">
        <v>127</v>
      </c>
      <c r="G34" s="213" t="s">
        <v>127</v>
      </c>
      <c r="H34" s="215" t="s">
        <v>127</v>
      </c>
      <c r="I34" s="215" t="s">
        <v>127</v>
      </c>
      <c r="J34" s="21"/>
      <c r="K34" s="207" t="s">
        <v>65</v>
      </c>
    </row>
    <row r="35" spans="1:11" s="20" customFormat="1" ht="12.75" customHeight="1">
      <c r="B35" s="20" t="s">
        <v>46</v>
      </c>
      <c r="D35" s="208"/>
      <c r="E35" s="100"/>
      <c r="F35" s="210"/>
      <c r="G35" s="213"/>
      <c r="H35" s="99"/>
      <c r="I35" s="215"/>
      <c r="J35" s="21"/>
      <c r="K35" s="207" t="s">
        <v>66</v>
      </c>
    </row>
    <row r="36" spans="1:11" s="20" customFormat="1" ht="14.25" customHeight="1">
      <c r="B36" s="20" t="s">
        <v>47</v>
      </c>
      <c r="D36" s="208"/>
      <c r="E36" s="100" t="s">
        <v>127</v>
      </c>
      <c r="F36" s="210" t="s">
        <v>127</v>
      </c>
      <c r="G36" s="213" t="s">
        <v>127</v>
      </c>
      <c r="H36" s="99" t="s">
        <v>127</v>
      </c>
      <c r="I36" s="215" t="s">
        <v>127</v>
      </c>
      <c r="J36" s="21"/>
      <c r="K36" s="207" t="s">
        <v>63</v>
      </c>
    </row>
    <row r="37" spans="1:11" ht="3" customHeight="1">
      <c r="A37" s="8"/>
      <c r="B37" s="8"/>
      <c r="C37" s="8"/>
      <c r="D37" s="14"/>
      <c r="E37" s="15"/>
      <c r="F37" s="98"/>
      <c r="G37" s="8"/>
      <c r="H37" s="16"/>
      <c r="I37" s="16"/>
      <c r="J37" s="16"/>
      <c r="K37" s="8"/>
    </row>
    <row r="38" spans="1:11" ht="3" customHeight="1">
      <c r="F38" s="97"/>
      <c r="K38" s="3"/>
    </row>
    <row r="39" spans="1:11" s="6" customFormat="1" ht="15" customHeight="1">
      <c r="A39" s="17"/>
      <c r="B39" s="18" t="s">
        <v>173</v>
      </c>
      <c r="C39" s="18"/>
      <c r="D39" s="18"/>
      <c r="E39" s="18"/>
      <c r="G39" s="18" t="s">
        <v>128</v>
      </c>
      <c r="I39" s="17"/>
      <c r="J39" s="17"/>
      <c r="K39" s="17"/>
    </row>
  </sheetData>
  <mergeCells count="4">
    <mergeCell ref="E4:I4"/>
    <mergeCell ref="A5:D5"/>
    <mergeCell ref="A6:D6"/>
    <mergeCell ref="A10:D10"/>
  </mergeCells>
  <pageMargins left="0.39370078740157483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P41"/>
  <sheetViews>
    <sheetView showGridLines="0" workbookViewId="0">
      <selection activeCell="S32" sqref="S32"/>
    </sheetView>
  </sheetViews>
  <sheetFormatPr defaultRowHeight="18.75"/>
  <cols>
    <col min="1" max="1" width="0.85546875" style="9" customWidth="1"/>
    <col min="2" max="2" width="5.7109375" style="9" customWidth="1"/>
    <col min="3" max="3" width="5.28515625" style="9" customWidth="1"/>
    <col min="4" max="4" width="3.710937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5.28515625" style="9" customWidth="1"/>
    <col min="13" max="13" width="6.7109375" style="9" customWidth="1"/>
    <col min="14" max="14" width="14.7109375" style="9" bestFit="1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252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ht="18.75" customHeight="1">
      <c r="A2" s="5"/>
      <c r="B2" s="1" t="s">
        <v>25</v>
      </c>
      <c r="C2" s="2">
        <v>14.4</v>
      </c>
      <c r="D2" s="1" t="s">
        <v>251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8.1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327" t="s">
        <v>70</v>
      </c>
      <c r="F4" s="328"/>
      <c r="G4" s="328"/>
      <c r="H4" s="328"/>
      <c r="I4" s="328"/>
      <c r="J4" s="328"/>
      <c r="K4" s="328"/>
      <c r="L4" s="328"/>
      <c r="M4" s="328"/>
      <c r="N4" s="355"/>
      <c r="O4" s="92"/>
    </row>
    <row r="5" spans="1:16" s="6" customFormat="1" ht="20.25" customHeight="1">
      <c r="A5" s="329"/>
      <c r="B5" s="329"/>
      <c r="C5" s="329"/>
      <c r="D5" s="330"/>
      <c r="E5" s="331" t="s">
        <v>12</v>
      </c>
      <c r="F5" s="333"/>
      <c r="G5" s="334" t="s">
        <v>26</v>
      </c>
      <c r="H5" s="335"/>
      <c r="I5" s="336" t="s">
        <v>199</v>
      </c>
      <c r="J5" s="336"/>
      <c r="K5" s="331" t="s">
        <v>198</v>
      </c>
      <c r="L5" s="333"/>
      <c r="M5" s="331" t="s">
        <v>197</v>
      </c>
      <c r="N5" s="333"/>
      <c r="O5" s="174"/>
    </row>
    <row r="6" spans="1:16" s="6" customFormat="1" ht="20.25" customHeight="1">
      <c r="A6" s="329" t="s">
        <v>211</v>
      </c>
      <c r="B6" s="329"/>
      <c r="C6" s="329"/>
      <c r="D6" s="330"/>
      <c r="E6" s="340" t="s">
        <v>9</v>
      </c>
      <c r="F6" s="339"/>
      <c r="G6" s="340" t="s">
        <v>195</v>
      </c>
      <c r="H6" s="341"/>
      <c r="I6" s="342" t="s">
        <v>194</v>
      </c>
      <c r="J6" s="342"/>
      <c r="K6" s="340" t="s">
        <v>193</v>
      </c>
      <c r="L6" s="339"/>
      <c r="M6" s="340" t="s">
        <v>192</v>
      </c>
      <c r="N6" s="339"/>
      <c r="O6" s="174" t="s">
        <v>210</v>
      </c>
    </row>
    <row r="7" spans="1:16" s="6" customFormat="1" ht="20.25" customHeight="1">
      <c r="E7" s="175" t="s">
        <v>190</v>
      </c>
      <c r="F7" s="12" t="s">
        <v>189</v>
      </c>
      <c r="G7" s="175" t="s">
        <v>190</v>
      </c>
      <c r="H7" s="12" t="s">
        <v>189</v>
      </c>
      <c r="I7" s="175" t="s">
        <v>190</v>
      </c>
      <c r="J7" s="12" t="s">
        <v>189</v>
      </c>
      <c r="K7" s="175" t="s">
        <v>190</v>
      </c>
      <c r="L7" s="12" t="s">
        <v>189</v>
      </c>
      <c r="M7" s="175" t="s">
        <v>190</v>
      </c>
      <c r="N7" s="12" t="s">
        <v>189</v>
      </c>
      <c r="O7" s="91"/>
    </row>
    <row r="8" spans="1:16" s="6" customFormat="1" ht="20.25" customHeight="1">
      <c r="E8" s="173" t="s">
        <v>188</v>
      </c>
      <c r="F8" s="85" t="s">
        <v>187</v>
      </c>
      <c r="G8" s="173" t="s">
        <v>188</v>
      </c>
      <c r="H8" s="85" t="s">
        <v>187</v>
      </c>
      <c r="I8" s="173" t="s">
        <v>188</v>
      </c>
      <c r="J8" s="85" t="s">
        <v>187</v>
      </c>
      <c r="K8" s="173" t="s">
        <v>188</v>
      </c>
      <c r="L8" s="85" t="s">
        <v>187</v>
      </c>
      <c r="M8" s="173" t="s">
        <v>188</v>
      </c>
      <c r="N8" s="85" t="s">
        <v>187</v>
      </c>
      <c r="O8" s="91"/>
    </row>
    <row r="9" spans="1:16" s="6" customFormat="1" ht="3" customHeight="1">
      <c r="A9" s="10"/>
      <c r="B9" s="10"/>
      <c r="C9" s="10"/>
      <c r="D9" s="10"/>
      <c r="E9" s="13"/>
      <c r="F9" s="13"/>
      <c r="G9" s="12"/>
      <c r="H9" s="172"/>
      <c r="I9" s="12"/>
      <c r="J9" s="12"/>
      <c r="K9" s="12"/>
      <c r="L9" s="172"/>
      <c r="M9" s="172"/>
      <c r="N9" s="172"/>
      <c r="O9" s="92"/>
    </row>
    <row r="10" spans="1:16" s="6" customFormat="1" ht="25.5" customHeight="1">
      <c r="A10" s="356" t="s">
        <v>12</v>
      </c>
      <c r="B10" s="356"/>
      <c r="C10" s="356"/>
      <c r="D10" s="357"/>
      <c r="E10" s="216">
        <f t="shared" ref="E10:E24" si="0">SUM(G10,I10,K10,M10)</f>
        <v>720</v>
      </c>
      <c r="F10" s="217">
        <f t="shared" ref="F10:F24" si="1">SUM(H10,J10,L10,N10)</f>
        <v>2298401</v>
      </c>
      <c r="G10" s="216">
        <f t="shared" ref="G10:L10" si="2">SUM(G11:G24,G33:G36)</f>
        <v>369</v>
      </c>
      <c r="H10" s="217">
        <f t="shared" si="2"/>
        <v>1864381</v>
      </c>
      <c r="I10" s="216">
        <f t="shared" si="2"/>
        <v>350</v>
      </c>
      <c r="J10" s="217">
        <f t="shared" si="2"/>
        <v>433020</v>
      </c>
      <c r="K10" s="218">
        <f t="shared" si="2"/>
        <v>1</v>
      </c>
      <c r="L10" s="228">
        <f t="shared" si="2"/>
        <v>1000</v>
      </c>
      <c r="M10" s="218" t="s">
        <v>127</v>
      </c>
      <c r="N10" s="218" t="s">
        <v>127</v>
      </c>
      <c r="O10" s="219" t="s">
        <v>9</v>
      </c>
    </row>
    <row r="11" spans="1:16" s="6" customFormat="1" ht="24" customHeight="1">
      <c r="A11" s="205"/>
      <c r="B11" s="88" t="s">
        <v>241</v>
      </c>
      <c r="C11" s="205"/>
      <c r="D11" s="206"/>
      <c r="E11" s="220">
        <f t="shared" si="0"/>
        <v>312</v>
      </c>
      <c r="F11" s="200">
        <f t="shared" si="1"/>
        <v>1609051</v>
      </c>
      <c r="G11" s="221">
        <v>185</v>
      </c>
      <c r="H11" s="195">
        <v>1450031</v>
      </c>
      <c r="I11" s="220">
        <v>126</v>
      </c>
      <c r="J11" s="200">
        <v>158020</v>
      </c>
      <c r="K11" s="201">
        <v>1</v>
      </c>
      <c r="L11" s="198">
        <v>1000</v>
      </c>
      <c r="M11" s="201" t="s">
        <v>127</v>
      </c>
      <c r="N11" s="201" t="s">
        <v>127</v>
      </c>
      <c r="O11" s="86" t="s">
        <v>240</v>
      </c>
    </row>
    <row r="12" spans="1:16" s="6" customFormat="1" ht="24" customHeight="1">
      <c r="A12" s="205"/>
      <c r="B12" s="88" t="s">
        <v>239</v>
      </c>
      <c r="C12" s="205"/>
      <c r="D12" s="206"/>
      <c r="E12" s="220">
        <f t="shared" si="0"/>
        <v>28</v>
      </c>
      <c r="F12" s="200">
        <f t="shared" si="1"/>
        <v>30500</v>
      </c>
      <c r="G12" s="221">
        <v>10</v>
      </c>
      <c r="H12" s="195">
        <v>9500</v>
      </c>
      <c r="I12" s="220">
        <v>18</v>
      </c>
      <c r="J12" s="200">
        <v>21000</v>
      </c>
      <c r="K12" s="201" t="s">
        <v>127</v>
      </c>
      <c r="L12" s="198" t="s">
        <v>127</v>
      </c>
      <c r="M12" s="201" t="s">
        <v>127</v>
      </c>
      <c r="N12" s="201" t="s">
        <v>127</v>
      </c>
      <c r="O12" s="86" t="s">
        <v>238</v>
      </c>
    </row>
    <row r="13" spans="1:16" s="6" customFormat="1" ht="24" customHeight="1">
      <c r="A13" s="205"/>
      <c r="B13" s="88" t="s">
        <v>237</v>
      </c>
      <c r="C13" s="205"/>
      <c r="D13" s="206"/>
      <c r="E13" s="220">
        <f t="shared" si="0"/>
        <v>40</v>
      </c>
      <c r="F13" s="200">
        <f t="shared" si="1"/>
        <v>62700</v>
      </c>
      <c r="G13" s="221">
        <v>20</v>
      </c>
      <c r="H13" s="195">
        <v>40700</v>
      </c>
      <c r="I13" s="220">
        <v>20</v>
      </c>
      <c r="J13" s="200">
        <v>22000</v>
      </c>
      <c r="K13" s="201" t="s">
        <v>127</v>
      </c>
      <c r="L13" s="198" t="s">
        <v>127</v>
      </c>
      <c r="M13" s="201" t="s">
        <v>127</v>
      </c>
      <c r="N13" s="201" t="s">
        <v>127</v>
      </c>
      <c r="O13" s="86" t="s">
        <v>236</v>
      </c>
    </row>
    <row r="14" spans="1:16" s="6" customFormat="1" ht="24" customHeight="1">
      <c r="A14" s="205"/>
      <c r="B14" s="88" t="s">
        <v>235</v>
      </c>
      <c r="C14" s="205"/>
      <c r="D14" s="206"/>
      <c r="E14" s="220">
        <f t="shared" si="0"/>
        <v>15</v>
      </c>
      <c r="F14" s="200">
        <f t="shared" si="1"/>
        <v>26800</v>
      </c>
      <c r="G14" s="221">
        <v>6</v>
      </c>
      <c r="H14" s="195">
        <v>10000</v>
      </c>
      <c r="I14" s="220">
        <v>9</v>
      </c>
      <c r="J14" s="200">
        <v>16800</v>
      </c>
      <c r="K14" s="201" t="s">
        <v>127</v>
      </c>
      <c r="L14" s="198" t="s">
        <v>127</v>
      </c>
      <c r="M14" s="201" t="s">
        <v>127</v>
      </c>
      <c r="N14" s="201" t="s">
        <v>127</v>
      </c>
      <c r="O14" s="86" t="s">
        <v>234</v>
      </c>
    </row>
    <row r="15" spans="1:16" s="6" customFormat="1" ht="24" customHeight="1">
      <c r="A15" s="205"/>
      <c r="B15" s="88" t="s">
        <v>233</v>
      </c>
      <c r="C15" s="205"/>
      <c r="D15" s="206"/>
      <c r="E15" s="220">
        <f t="shared" si="0"/>
        <v>52</v>
      </c>
      <c r="F15" s="200">
        <f t="shared" si="1"/>
        <v>71400</v>
      </c>
      <c r="G15" s="221">
        <v>19</v>
      </c>
      <c r="H15" s="195">
        <v>33000</v>
      </c>
      <c r="I15" s="220">
        <v>33</v>
      </c>
      <c r="J15" s="200">
        <v>38400</v>
      </c>
      <c r="K15" s="201" t="s">
        <v>127</v>
      </c>
      <c r="L15" s="198" t="s">
        <v>127</v>
      </c>
      <c r="M15" s="201" t="s">
        <v>127</v>
      </c>
      <c r="N15" s="201" t="s">
        <v>127</v>
      </c>
      <c r="O15" s="86" t="s">
        <v>232</v>
      </c>
    </row>
    <row r="16" spans="1:16" s="6" customFormat="1" ht="24" customHeight="1">
      <c r="A16" s="205"/>
      <c r="B16" s="88" t="s">
        <v>231</v>
      </c>
      <c r="C16" s="205"/>
      <c r="D16" s="206"/>
      <c r="E16" s="220">
        <f t="shared" si="0"/>
        <v>9</v>
      </c>
      <c r="F16" s="200">
        <f t="shared" si="1"/>
        <v>26500</v>
      </c>
      <c r="G16" s="221">
        <v>3</v>
      </c>
      <c r="H16" s="195">
        <v>13000</v>
      </c>
      <c r="I16" s="220">
        <v>6</v>
      </c>
      <c r="J16" s="200">
        <v>13500</v>
      </c>
      <c r="K16" s="201" t="s">
        <v>127</v>
      </c>
      <c r="L16" s="198" t="s">
        <v>127</v>
      </c>
      <c r="M16" s="201" t="s">
        <v>127</v>
      </c>
      <c r="N16" s="201" t="s">
        <v>127</v>
      </c>
      <c r="O16" s="86" t="s">
        <v>230</v>
      </c>
    </row>
    <row r="17" spans="1:16" s="6" customFormat="1" ht="24" customHeight="1">
      <c r="A17" s="205"/>
      <c r="B17" s="88" t="s">
        <v>229</v>
      </c>
      <c r="C17" s="205"/>
      <c r="D17" s="206"/>
      <c r="E17" s="220">
        <f t="shared" si="0"/>
        <v>46</v>
      </c>
      <c r="F17" s="200">
        <f t="shared" si="1"/>
        <v>50100</v>
      </c>
      <c r="G17" s="221">
        <v>22</v>
      </c>
      <c r="H17" s="195">
        <v>28500</v>
      </c>
      <c r="I17" s="220">
        <v>24</v>
      </c>
      <c r="J17" s="200">
        <v>21600</v>
      </c>
      <c r="K17" s="201" t="s">
        <v>127</v>
      </c>
      <c r="L17" s="198" t="s">
        <v>127</v>
      </c>
      <c r="M17" s="201" t="s">
        <v>127</v>
      </c>
      <c r="N17" s="201" t="s">
        <v>127</v>
      </c>
      <c r="O17" s="86" t="s">
        <v>228</v>
      </c>
    </row>
    <row r="18" spans="1:16" s="6" customFormat="1" ht="24" customHeight="1">
      <c r="A18" s="205"/>
      <c r="B18" s="88" t="s">
        <v>227</v>
      </c>
      <c r="C18" s="205"/>
      <c r="D18" s="206"/>
      <c r="E18" s="220">
        <f t="shared" si="0"/>
        <v>45</v>
      </c>
      <c r="F18" s="200">
        <f t="shared" si="1"/>
        <v>69350</v>
      </c>
      <c r="G18" s="221">
        <v>26</v>
      </c>
      <c r="H18" s="195">
        <v>41250</v>
      </c>
      <c r="I18" s="220">
        <v>19</v>
      </c>
      <c r="J18" s="200">
        <v>28100</v>
      </c>
      <c r="K18" s="201" t="s">
        <v>127</v>
      </c>
      <c r="L18" s="198" t="s">
        <v>127</v>
      </c>
      <c r="M18" s="201" t="s">
        <v>127</v>
      </c>
      <c r="N18" s="201" t="s">
        <v>127</v>
      </c>
      <c r="O18" s="86" t="s">
        <v>226</v>
      </c>
    </row>
    <row r="19" spans="1:16" s="6" customFormat="1" ht="24" customHeight="1">
      <c r="A19" s="205"/>
      <c r="B19" s="88" t="s">
        <v>225</v>
      </c>
      <c r="C19" s="205"/>
      <c r="D19" s="206"/>
      <c r="E19" s="220">
        <f t="shared" si="0"/>
        <v>72</v>
      </c>
      <c r="F19" s="200">
        <f t="shared" si="1"/>
        <v>217300</v>
      </c>
      <c r="G19" s="221">
        <v>44</v>
      </c>
      <c r="H19" s="195">
        <v>185700</v>
      </c>
      <c r="I19" s="220">
        <v>28</v>
      </c>
      <c r="J19" s="200">
        <v>31600</v>
      </c>
      <c r="K19" s="201" t="s">
        <v>127</v>
      </c>
      <c r="L19" s="198" t="s">
        <v>127</v>
      </c>
      <c r="M19" s="201" t="s">
        <v>127</v>
      </c>
      <c r="N19" s="201" t="s">
        <v>127</v>
      </c>
      <c r="O19" s="86" t="s">
        <v>224</v>
      </c>
    </row>
    <row r="20" spans="1:16" s="6" customFormat="1" ht="24" customHeight="1">
      <c r="B20" s="88" t="s">
        <v>223</v>
      </c>
      <c r="D20" s="95"/>
      <c r="E20" s="220">
        <f t="shared" si="0"/>
        <v>17</v>
      </c>
      <c r="F20" s="200">
        <f t="shared" si="1"/>
        <v>24400</v>
      </c>
      <c r="G20" s="221">
        <v>3</v>
      </c>
      <c r="H20" s="195">
        <v>7000</v>
      </c>
      <c r="I20" s="220">
        <v>14</v>
      </c>
      <c r="J20" s="200">
        <v>17400</v>
      </c>
      <c r="K20" s="201" t="s">
        <v>127</v>
      </c>
      <c r="L20" s="198" t="s">
        <v>127</v>
      </c>
      <c r="M20" s="201" t="s">
        <v>127</v>
      </c>
      <c r="N20" s="201" t="s">
        <v>127</v>
      </c>
      <c r="O20" s="86" t="s">
        <v>222</v>
      </c>
    </row>
    <row r="21" spans="1:16" s="6" customFormat="1" ht="24" customHeight="1">
      <c r="B21" s="88" t="s">
        <v>221</v>
      </c>
      <c r="D21" s="95"/>
      <c r="E21" s="220">
        <f t="shared" si="0"/>
        <v>13</v>
      </c>
      <c r="F21" s="200">
        <f t="shared" si="1"/>
        <v>32400</v>
      </c>
      <c r="G21" s="221">
        <v>5</v>
      </c>
      <c r="H21" s="195">
        <v>10000</v>
      </c>
      <c r="I21" s="220">
        <v>8</v>
      </c>
      <c r="J21" s="200">
        <v>22400</v>
      </c>
      <c r="K21" s="201" t="s">
        <v>127</v>
      </c>
      <c r="L21" s="198" t="s">
        <v>127</v>
      </c>
      <c r="M21" s="201" t="s">
        <v>127</v>
      </c>
      <c r="N21" s="201" t="s">
        <v>127</v>
      </c>
      <c r="O21" s="86" t="s">
        <v>220</v>
      </c>
    </row>
    <row r="22" spans="1:16" s="6" customFormat="1" ht="24" customHeight="1">
      <c r="B22" s="88" t="s">
        <v>219</v>
      </c>
      <c r="D22" s="95"/>
      <c r="E22" s="220">
        <f t="shared" si="0"/>
        <v>12</v>
      </c>
      <c r="F22" s="200">
        <f t="shared" si="1"/>
        <v>12500</v>
      </c>
      <c r="G22" s="221">
        <v>2</v>
      </c>
      <c r="H22" s="195">
        <v>3500</v>
      </c>
      <c r="I22" s="220">
        <v>10</v>
      </c>
      <c r="J22" s="200">
        <v>9000</v>
      </c>
      <c r="K22" s="201" t="s">
        <v>127</v>
      </c>
      <c r="L22" s="198" t="s">
        <v>127</v>
      </c>
      <c r="M22" s="201" t="s">
        <v>127</v>
      </c>
      <c r="N22" s="201" t="s">
        <v>127</v>
      </c>
      <c r="O22" s="86" t="s">
        <v>218</v>
      </c>
    </row>
    <row r="23" spans="1:16" s="6" customFormat="1" ht="24" customHeight="1">
      <c r="B23" s="88" t="s">
        <v>217</v>
      </c>
      <c r="D23" s="95"/>
      <c r="E23" s="220">
        <f t="shared" si="0"/>
        <v>4</v>
      </c>
      <c r="F23" s="200">
        <f t="shared" si="1"/>
        <v>3100</v>
      </c>
      <c r="G23" s="221">
        <v>1</v>
      </c>
      <c r="H23" s="195">
        <v>100</v>
      </c>
      <c r="I23" s="220">
        <v>3</v>
      </c>
      <c r="J23" s="200">
        <v>3000</v>
      </c>
      <c r="K23" s="201" t="s">
        <v>127</v>
      </c>
      <c r="L23" s="198" t="s">
        <v>127</v>
      </c>
      <c r="M23" s="201" t="s">
        <v>127</v>
      </c>
      <c r="N23" s="201" t="s">
        <v>127</v>
      </c>
      <c r="O23" s="86" t="s">
        <v>216</v>
      </c>
    </row>
    <row r="24" spans="1:16" s="6" customFormat="1" ht="24" customHeight="1">
      <c r="B24" s="88" t="s">
        <v>215</v>
      </c>
      <c r="E24" s="220">
        <f t="shared" si="0"/>
        <v>8</v>
      </c>
      <c r="F24" s="200">
        <f t="shared" si="1"/>
        <v>7800</v>
      </c>
      <c r="G24" s="220">
        <v>5</v>
      </c>
      <c r="H24" s="200">
        <v>6000</v>
      </c>
      <c r="I24" s="220">
        <v>3</v>
      </c>
      <c r="J24" s="200">
        <v>1800</v>
      </c>
      <c r="K24" s="201" t="s">
        <v>127</v>
      </c>
      <c r="L24" s="198" t="s">
        <v>127</v>
      </c>
      <c r="M24" s="201" t="s">
        <v>127</v>
      </c>
      <c r="N24" s="201" t="s">
        <v>127</v>
      </c>
      <c r="O24" s="86" t="s">
        <v>214</v>
      </c>
    </row>
    <row r="25" spans="1:16" s="4" customFormat="1">
      <c r="A25" s="1"/>
      <c r="B25" s="1" t="s">
        <v>0</v>
      </c>
      <c r="C25" s="2">
        <v>14.4</v>
      </c>
      <c r="D25" s="1" t="s">
        <v>250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</row>
    <row r="26" spans="1:16" s="7" customFormat="1" ht="18.75" customHeight="1">
      <c r="A26" s="5"/>
      <c r="B26" s="1" t="s">
        <v>25</v>
      </c>
      <c r="C26" s="2">
        <v>14.4</v>
      </c>
      <c r="D26" s="1" t="s">
        <v>249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8.1" customHeight="1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</row>
    <row r="28" spans="1:16" s="6" customFormat="1" ht="20.25" customHeight="1">
      <c r="B28" s="10"/>
      <c r="C28" s="10"/>
      <c r="D28" s="10"/>
      <c r="E28" s="327" t="s">
        <v>70</v>
      </c>
      <c r="F28" s="328"/>
      <c r="G28" s="328"/>
      <c r="H28" s="328"/>
      <c r="I28" s="328"/>
      <c r="J28" s="328"/>
      <c r="K28" s="328"/>
      <c r="L28" s="328"/>
      <c r="M28" s="328"/>
      <c r="N28" s="355"/>
      <c r="O28" s="92"/>
    </row>
    <row r="29" spans="1:16" s="6" customFormat="1" ht="20.25" customHeight="1">
      <c r="A29" s="329"/>
      <c r="B29" s="329"/>
      <c r="C29" s="329"/>
      <c r="D29" s="330"/>
      <c r="E29" s="331" t="s">
        <v>12</v>
      </c>
      <c r="F29" s="333"/>
      <c r="G29" s="334" t="s">
        <v>26</v>
      </c>
      <c r="H29" s="335"/>
      <c r="I29" s="336" t="s">
        <v>199</v>
      </c>
      <c r="J29" s="336"/>
      <c r="K29" s="331" t="s">
        <v>198</v>
      </c>
      <c r="L29" s="333"/>
      <c r="M29" s="331" t="s">
        <v>197</v>
      </c>
      <c r="N29" s="333"/>
      <c r="O29" s="174"/>
    </row>
    <row r="30" spans="1:16" s="6" customFormat="1" ht="20.25" customHeight="1">
      <c r="A30" s="329" t="s">
        <v>211</v>
      </c>
      <c r="B30" s="329"/>
      <c r="C30" s="329"/>
      <c r="D30" s="330"/>
      <c r="E30" s="340" t="s">
        <v>9</v>
      </c>
      <c r="F30" s="339"/>
      <c r="G30" s="340" t="s">
        <v>195</v>
      </c>
      <c r="H30" s="341"/>
      <c r="I30" s="342" t="s">
        <v>194</v>
      </c>
      <c r="J30" s="342"/>
      <c r="K30" s="340" t="s">
        <v>193</v>
      </c>
      <c r="L30" s="339"/>
      <c r="M30" s="340" t="s">
        <v>192</v>
      </c>
      <c r="N30" s="339"/>
      <c r="O30" s="174" t="s">
        <v>210</v>
      </c>
    </row>
    <row r="31" spans="1:16" s="6" customFormat="1" ht="20.25" customHeight="1">
      <c r="E31" s="175" t="s">
        <v>190</v>
      </c>
      <c r="F31" s="12" t="s">
        <v>189</v>
      </c>
      <c r="G31" s="175" t="s">
        <v>190</v>
      </c>
      <c r="H31" s="12" t="s">
        <v>189</v>
      </c>
      <c r="I31" s="175" t="s">
        <v>190</v>
      </c>
      <c r="J31" s="12" t="s">
        <v>189</v>
      </c>
      <c r="K31" s="175" t="s">
        <v>190</v>
      </c>
      <c r="L31" s="12" t="s">
        <v>189</v>
      </c>
      <c r="M31" s="175" t="s">
        <v>190</v>
      </c>
      <c r="N31" s="12" t="s">
        <v>189</v>
      </c>
      <c r="O31" s="91"/>
    </row>
    <row r="32" spans="1:16" s="6" customFormat="1" ht="20.25" customHeight="1">
      <c r="A32" s="90"/>
      <c r="B32" s="90"/>
      <c r="C32" s="90"/>
      <c r="D32" s="90"/>
      <c r="E32" s="173" t="s">
        <v>188</v>
      </c>
      <c r="F32" s="85" t="s">
        <v>187</v>
      </c>
      <c r="G32" s="173" t="s">
        <v>188</v>
      </c>
      <c r="H32" s="85" t="s">
        <v>187</v>
      </c>
      <c r="I32" s="173" t="s">
        <v>188</v>
      </c>
      <c r="J32" s="85" t="s">
        <v>187</v>
      </c>
      <c r="K32" s="173" t="s">
        <v>188</v>
      </c>
      <c r="L32" s="85" t="s">
        <v>187</v>
      </c>
      <c r="M32" s="173" t="s">
        <v>188</v>
      </c>
      <c r="N32" s="85" t="s">
        <v>187</v>
      </c>
      <c r="O32" s="89"/>
    </row>
    <row r="33" spans="1:15" s="6" customFormat="1" ht="24" customHeight="1">
      <c r="B33" s="88" t="s">
        <v>209</v>
      </c>
      <c r="D33" s="95"/>
      <c r="E33" s="220">
        <f t="shared" ref="E33:F36" si="3">SUM(G33,I33,K33,M33)</f>
        <v>11</v>
      </c>
      <c r="F33" s="202">
        <f t="shared" si="3"/>
        <v>9100</v>
      </c>
      <c r="G33" s="221">
        <v>3</v>
      </c>
      <c r="H33" s="195">
        <v>5100</v>
      </c>
      <c r="I33" s="220">
        <v>8</v>
      </c>
      <c r="J33" s="103">
        <v>4000</v>
      </c>
      <c r="K33" s="201" t="s">
        <v>127</v>
      </c>
      <c r="L33" s="201" t="s">
        <v>127</v>
      </c>
      <c r="M33" s="201" t="s">
        <v>127</v>
      </c>
      <c r="N33" s="201" t="s">
        <v>127</v>
      </c>
      <c r="O33" s="86" t="s">
        <v>208</v>
      </c>
    </row>
    <row r="34" spans="1:15" s="6" customFormat="1" ht="24" customHeight="1">
      <c r="B34" s="88" t="s">
        <v>207</v>
      </c>
      <c r="D34" s="95"/>
      <c r="E34" s="220">
        <f t="shared" si="3"/>
        <v>19</v>
      </c>
      <c r="F34" s="202">
        <f t="shared" si="3"/>
        <v>21900</v>
      </c>
      <c r="G34" s="221">
        <v>12</v>
      </c>
      <c r="H34" s="195">
        <v>18000</v>
      </c>
      <c r="I34" s="220">
        <v>7</v>
      </c>
      <c r="J34" s="103">
        <v>3900</v>
      </c>
      <c r="K34" s="201" t="s">
        <v>127</v>
      </c>
      <c r="L34" s="201" t="s">
        <v>127</v>
      </c>
      <c r="M34" s="201" t="s">
        <v>127</v>
      </c>
      <c r="N34" s="201" t="s">
        <v>127</v>
      </c>
      <c r="O34" s="86" t="s">
        <v>206</v>
      </c>
    </row>
    <row r="35" spans="1:15" s="6" customFormat="1" ht="24" customHeight="1">
      <c r="B35" s="88" t="s">
        <v>205</v>
      </c>
      <c r="D35" s="95"/>
      <c r="E35" s="220">
        <f t="shared" si="3"/>
        <v>12</v>
      </c>
      <c r="F35" s="202">
        <f t="shared" si="3"/>
        <v>17000</v>
      </c>
      <c r="G35" s="221">
        <v>2</v>
      </c>
      <c r="H35" s="195">
        <v>2000</v>
      </c>
      <c r="I35" s="220">
        <v>10</v>
      </c>
      <c r="J35" s="103">
        <v>15000</v>
      </c>
      <c r="K35" s="201" t="s">
        <v>127</v>
      </c>
      <c r="L35" s="201" t="s">
        <v>127</v>
      </c>
      <c r="M35" s="201" t="s">
        <v>127</v>
      </c>
      <c r="N35" s="201" t="s">
        <v>127</v>
      </c>
      <c r="O35" s="86" t="s">
        <v>204</v>
      </c>
    </row>
    <row r="36" spans="1:15" s="6" customFormat="1" ht="24" customHeight="1">
      <c r="B36" s="88" t="s">
        <v>203</v>
      </c>
      <c r="D36" s="95"/>
      <c r="E36" s="220">
        <f t="shared" si="3"/>
        <v>5</v>
      </c>
      <c r="F36" s="202">
        <f t="shared" si="3"/>
        <v>6500</v>
      </c>
      <c r="G36" s="221">
        <v>1</v>
      </c>
      <c r="H36" s="195">
        <v>1000</v>
      </c>
      <c r="I36" s="220">
        <v>4</v>
      </c>
      <c r="J36" s="103">
        <v>5500</v>
      </c>
      <c r="K36" s="201" t="s">
        <v>127</v>
      </c>
      <c r="L36" s="201" t="s">
        <v>127</v>
      </c>
      <c r="M36" s="201" t="s">
        <v>127</v>
      </c>
      <c r="N36" s="201" t="s">
        <v>127</v>
      </c>
      <c r="O36" s="86" t="s">
        <v>202</v>
      </c>
    </row>
    <row r="37" spans="1:15" s="6" customFormat="1" ht="3" customHeight="1">
      <c r="A37" s="90"/>
      <c r="B37" s="90"/>
      <c r="C37" s="90"/>
      <c r="D37" s="222"/>
      <c r="E37" s="223"/>
      <c r="F37" s="224">
        <f>SUM(H37,J37,L37,N37)</f>
        <v>0</v>
      </c>
      <c r="G37" s="225"/>
      <c r="H37" s="226"/>
      <c r="I37" s="223"/>
      <c r="J37" s="223"/>
      <c r="K37" s="173"/>
      <c r="L37" s="173"/>
      <c r="M37" s="173"/>
      <c r="N37" s="173"/>
      <c r="O37" s="89"/>
    </row>
    <row r="38" spans="1:15" s="6" customFormat="1" ht="3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227"/>
      <c r="L38" s="227"/>
      <c r="M38" s="227"/>
      <c r="N38" s="227"/>
      <c r="O38" s="17"/>
    </row>
    <row r="39" spans="1:15" s="6" customFormat="1" ht="17.25">
      <c r="A39" s="17" t="s">
        <v>248</v>
      </c>
      <c r="B39" s="17" t="s">
        <v>175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s="6" customFormat="1" ht="17.25">
      <c r="A40" s="17"/>
      <c r="B40" s="18" t="s">
        <v>173</v>
      </c>
      <c r="C40" s="18"/>
      <c r="D40" s="18"/>
      <c r="E40" s="18"/>
      <c r="F40" s="18"/>
      <c r="K40" s="17"/>
      <c r="L40" s="17"/>
      <c r="M40" s="17"/>
      <c r="N40" s="17"/>
      <c r="O40" s="17"/>
    </row>
    <row r="41" spans="1:15" s="6" customFormat="1" ht="17.25">
      <c r="A41" s="17"/>
      <c r="B41" s="18" t="s">
        <v>174</v>
      </c>
      <c r="C41" s="18"/>
      <c r="D41" s="17"/>
      <c r="E41" s="17"/>
      <c r="F41" s="17"/>
      <c r="G41" s="17"/>
      <c r="H41" s="17"/>
      <c r="I41" s="18" t="s">
        <v>247</v>
      </c>
      <c r="J41" s="18"/>
      <c r="K41" s="17"/>
      <c r="L41" s="17"/>
      <c r="M41" s="17"/>
      <c r="N41" s="17"/>
      <c r="O41" s="17"/>
    </row>
  </sheetData>
  <mergeCells count="27">
    <mergeCell ref="M30:N30"/>
    <mergeCell ref="A30:D30"/>
    <mergeCell ref="E30:F30"/>
    <mergeCell ref="G30:H30"/>
    <mergeCell ref="I30:J30"/>
    <mergeCell ref="K30:L30"/>
    <mergeCell ref="M6:N6"/>
    <mergeCell ref="A10:D10"/>
    <mergeCell ref="E28:N28"/>
    <mergeCell ref="A29:D29"/>
    <mergeCell ref="E29:F29"/>
    <mergeCell ref="G29:H29"/>
    <mergeCell ref="I29:J29"/>
    <mergeCell ref="K29:L29"/>
    <mergeCell ref="M29:N29"/>
    <mergeCell ref="A6:D6"/>
    <mergeCell ref="E6:F6"/>
    <mergeCell ref="G6:H6"/>
    <mergeCell ref="I6:J6"/>
    <mergeCell ref="K6:L6"/>
    <mergeCell ref="E4:N4"/>
    <mergeCell ref="A5:D5"/>
    <mergeCell ref="E5:F5"/>
    <mergeCell ref="G5:H5"/>
    <mergeCell ref="I5:J5"/>
    <mergeCell ref="K5:L5"/>
    <mergeCell ref="M5:N5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opLeftCell="A25" workbookViewId="0">
      <selection activeCell="G40" sqref="G40"/>
    </sheetView>
  </sheetViews>
  <sheetFormatPr defaultRowHeight="18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129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25</v>
      </c>
      <c r="C2" s="2">
        <v>14.5</v>
      </c>
      <c r="D2" s="1" t="s">
        <v>130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26"/>
      <c r="B4" s="27"/>
      <c r="C4" s="27"/>
      <c r="D4" s="27"/>
      <c r="E4" s="358" t="s">
        <v>70</v>
      </c>
      <c r="F4" s="359"/>
      <c r="G4" s="359"/>
      <c r="H4" s="359"/>
      <c r="I4" s="360"/>
      <c r="J4" s="28"/>
      <c r="K4" s="27"/>
    </row>
    <row r="5" spans="1:12" s="6" customFormat="1" ht="16.5" customHeight="1">
      <c r="A5" s="361"/>
      <c r="B5" s="361"/>
      <c r="C5" s="361"/>
      <c r="D5" s="362"/>
      <c r="E5" s="30"/>
      <c r="F5" s="19" t="s">
        <v>26</v>
      </c>
      <c r="G5" s="31" t="s">
        <v>2</v>
      </c>
      <c r="H5" s="31" t="s">
        <v>2</v>
      </c>
      <c r="I5" s="31" t="s">
        <v>4</v>
      </c>
      <c r="J5" s="31"/>
      <c r="K5" s="29"/>
    </row>
    <row r="6" spans="1:12" s="6" customFormat="1" ht="15" customHeight="1">
      <c r="A6" s="361" t="s">
        <v>13</v>
      </c>
      <c r="B6" s="361"/>
      <c r="C6" s="361"/>
      <c r="D6" s="362"/>
      <c r="E6" s="32"/>
      <c r="F6" s="33" t="s">
        <v>1</v>
      </c>
      <c r="G6" s="31" t="s">
        <v>1</v>
      </c>
      <c r="H6" s="31" t="s">
        <v>3</v>
      </c>
      <c r="I6" s="31" t="s">
        <v>1</v>
      </c>
      <c r="J6" s="31"/>
      <c r="K6" s="29" t="s">
        <v>14</v>
      </c>
    </row>
    <row r="7" spans="1:12" s="6" customFormat="1" ht="12" customHeight="1">
      <c r="A7" s="26"/>
      <c r="B7" s="26"/>
      <c r="C7" s="26"/>
      <c r="D7" s="26"/>
      <c r="E7" s="32" t="s">
        <v>12</v>
      </c>
      <c r="F7" s="33" t="s">
        <v>10</v>
      </c>
      <c r="G7" s="31" t="s">
        <v>8</v>
      </c>
      <c r="H7" s="31" t="s">
        <v>6</v>
      </c>
      <c r="I7" s="31" t="s">
        <v>5</v>
      </c>
      <c r="J7" s="31"/>
      <c r="K7" s="26"/>
    </row>
    <row r="8" spans="1:12" s="6" customFormat="1" ht="12" customHeight="1">
      <c r="A8" s="26"/>
      <c r="B8" s="26"/>
      <c r="C8" s="26"/>
      <c r="D8" s="26"/>
      <c r="E8" s="32" t="s">
        <v>9</v>
      </c>
      <c r="F8" s="19" t="s">
        <v>11</v>
      </c>
      <c r="G8" s="31" t="s">
        <v>7</v>
      </c>
      <c r="H8" s="31" t="s">
        <v>7</v>
      </c>
      <c r="I8" s="31" t="s">
        <v>11</v>
      </c>
      <c r="J8" s="31"/>
      <c r="K8" s="26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7" customFormat="1" ht="15" customHeight="1">
      <c r="A10" s="363" t="s">
        <v>12</v>
      </c>
      <c r="B10" s="363"/>
      <c r="C10" s="363"/>
      <c r="D10" s="364"/>
      <c r="E10" s="147">
        <f>SUM(E11:E36)</f>
        <v>720</v>
      </c>
      <c r="F10" s="147">
        <f>SUM(F11:F36)</f>
        <v>369</v>
      </c>
      <c r="G10" s="147">
        <f>SUM(G11:G36)</f>
        <v>350</v>
      </c>
      <c r="H10" s="147">
        <f>SUM(H11:H36)</f>
        <v>1</v>
      </c>
      <c r="I10" s="148" t="s">
        <v>127</v>
      </c>
      <c r="J10" s="68"/>
      <c r="K10" s="67" t="s">
        <v>9</v>
      </c>
    </row>
    <row r="11" spans="1:12" s="20" customFormat="1" ht="14.25" customHeight="1">
      <c r="A11" s="19"/>
      <c r="B11" s="22" t="s">
        <v>27</v>
      </c>
      <c r="C11" s="19"/>
      <c r="D11" s="23"/>
      <c r="E11" s="149">
        <v>9</v>
      </c>
      <c r="F11" s="150">
        <v>4</v>
      </c>
      <c r="G11" s="151">
        <v>2</v>
      </c>
      <c r="H11" s="152" t="s">
        <v>127</v>
      </c>
      <c r="I11" s="152" t="s">
        <v>127</v>
      </c>
      <c r="J11" s="21"/>
      <c r="K11" s="25" t="s">
        <v>35</v>
      </c>
    </row>
    <row r="12" spans="1:12" s="20" customFormat="1" ht="14.25" customHeight="1">
      <c r="A12" s="19"/>
      <c r="B12" s="22" t="s">
        <v>15</v>
      </c>
      <c r="C12" s="19"/>
      <c r="D12" s="23"/>
      <c r="E12" s="149" t="s">
        <v>127</v>
      </c>
      <c r="F12" s="150">
        <v>1</v>
      </c>
      <c r="G12" s="151">
        <v>2</v>
      </c>
      <c r="H12" s="152">
        <v>1</v>
      </c>
      <c r="I12" s="152" t="s">
        <v>127</v>
      </c>
      <c r="J12" s="21"/>
      <c r="K12" s="25" t="s">
        <v>19</v>
      </c>
    </row>
    <row r="13" spans="1:12" s="20" customFormat="1" ht="14.25" customHeight="1">
      <c r="A13" s="19"/>
      <c r="B13" s="22" t="s">
        <v>16</v>
      </c>
      <c r="C13" s="19"/>
      <c r="D13" s="23"/>
      <c r="E13" s="149">
        <v>52</v>
      </c>
      <c r="F13" s="150">
        <v>31</v>
      </c>
      <c r="G13" s="151">
        <v>20</v>
      </c>
      <c r="H13" s="152" t="s">
        <v>127</v>
      </c>
      <c r="I13" s="152" t="s">
        <v>127</v>
      </c>
      <c r="J13" s="21"/>
      <c r="K13" s="25" t="s">
        <v>20</v>
      </c>
    </row>
    <row r="14" spans="1:12" s="20" customFormat="1" ht="14.25" customHeight="1">
      <c r="A14" s="19"/>
      <c r="B14" s="22" t="s">
        <v>28</v>
      </c>
      <c r="C14" s="19"/>
      <c r="D14" s="23"/>
      <c r="E14" s="149" t="s">
        <v>127</v>
      </c>
      <c r="F14" s="150" t="s">
        <v>127</v>
      </c>
      <c r="G14" s="151" t="s">
        <v>127</v>
      </c>
      <c r="H14" s="152" t="s">
        <v>127</v>
      </c>
      <c r="I14" s="152" t="s">
        <v>127</v>
      </c>
      <c r="J14" s="21"/>
      <c r="K14" s="25" t="s">
        <v>68</v>
      </c>
    </row>
    <row r="15" spans="1:12" s="20" customFormat="1" ht="14.25" customHeight="1">
      <c r="A15" s="19"/>
      <c r="B15" s="22" t="s">
        <v>36</v>
      </c>
      <c r="C15" s="19"/>
      <c r="D15" s="23"/>
      <c r="E15" s="149">
        <v>1</v>
      </c>
      <c r="F15" s="150" t="s">
        <v>127</v>
      </c>
      <c r="G15" s="151">
        <v>1</v>
      </c>
      <c r="H15" s="152" t="s">
        <v>127</v>
      </c>
      <c r="I15" s="152" t="s">
        <v>127</v>
      </c>
      <c r="J15" s="21"/>
      <c r="K15" s="22" t="s">
        <v>48</v>
      </c>
    </row>
    <row r="16" spans="1:12" s="20" customFormat="1" ht="14.25" customHeight="1">
      <c r="A16" s="19"/>
      <c r="B16" s="22" t="s">
        <v>29</v>
      </c>
      <c r="C16" s="19"/>
      <c r="D16" s="23"/>
      <c r="E16" s="149"/>
      <c r="F16" s="150"/>
      <c r="G16" s="153"/>
      <c r="H16" s="152"/>
      <c r="I16" s="152"/>
      <c r="J16" s="21"/>
      <c r="K16" s="25" t="s">
        <v>49</v>
      </c>
    </row>
    <row r="17" spans="1:11" s="20" customFormat="1" ht="14.25" customHeight="1">
      <c r="A17" s="19"/>
      <c r="B17" s="22" t="s">
        <v>17</v>
      </c>
      <c r="C17" s="19"/>
      <c r="D17" s="23"/>
      <c r="E17" s="149">
        <v>161</v>
      </c>
      <c r="F17" s="150">
        <v>27</v>
      </c>
      <c r="G17" s="153">
        <v>134</v>
      </c>
      <c r="H17" s="152" t="s">
        <v>127</v>
      </c>
      <c r="I17" s="152" t="s">
        <v>127</v>
      </c>
      <c r="J17" s="21"/>
      <c r="K17" s="25" t="s">
        <v>21</v>
      </c>
    </row>
    <row r="18" spans="1:11" s="20" customFormat="1" ht="14.25" customHeight="1">
      <c r="A18" s="22"/>
      <c r="B18" s="22" t="s">
        <v>37</v>
      </c>
      <c r="C18" s="22"/>
      <c r="D18" s="24"/>
      <c r="E18" s="149">
        <v>322</v>
      </c>
      <c r="F18" s="150">
        <v>188</v>
      </c>
      <c r="G18" s="153">
        <v>134</v>
      </c>
      <c r="H18" s="152" t="s">
        <v>127</v>
      </c>
      <c r="I18" s="152" t="s">
        <v>127</v>
      </c>
      <c r="J18" s="21"/>
      <c r="K18" s="25" t="s">
        <v>50</v>
      </c>
    </row>
    <row r="19" spans="1:11" s="20" customFormat="1" ht="14.25" customHeight="1">
      <c r="A19" s="22"/>
      <c r="B19" s="22" t="s">
        <v>30</v>
      </c>
      <c r="C19" s="22"/>
      <c r="D19" s="24"/>
      <c r="E19" s="149"/>
      <c r="F19" s="150"/>
      <c r="G19" s="153"/>
      <c r="H19" s="152"/>
      <c r="I19" s="152"/>
      <c r="J19" s="21"/>
      <c r="K19" s="25" t="s">
        <v>51</v>
      </c>
    </row>
    <row r="20" spans="1:11" s="20" customFormat="1" ht="14.25" customHeight="1">
      <c r="A20" s="22"/>
      <c r="B20" s="22" t="s">
        <v>38</v>
      </c>
      <c r="C20" s="22"/>
      <c r="D20" s="24"/>
      <c r="E20" s="149">
        <v>27</v>
      </c>
      <c r="F20" s="150">
        <v>16</v>
      </c>
      <c r="G20" s="153">
        <v>11</v>
      </c>
      <c r="H20" s="152" t="s">
        <v>127</v>
      </c>
      <c r="I20" s="152" t="s">
        <v>127</v>
      </c>
      <c r="J20" s="21"/>
      <c r="K20" s="25" t="s">
        <v>52</v>
      </c>
    </row>
    <row r="21" spans="1:11" s="20" customFormat="1" ht="14.25" customHeight="1">
      <c r="A21" s="22"/>
      <c r="B21" s="22" t="s">
        <v>39</v>
      </c>
      <c r="C21" s="22"/>
      <c r="D21" s="24"/>
      <c r="E21" s="149">
        <v>22</v>
      </c>
      <c r="F21" s="150">
        <v>15</v>
      </c>
      <c r="G21" s="153">
        <v>7</v>
      </c>
      <c r="H21" s="152" t="s">
        <v>127</v>
      </c>
      <c r="I21" s="152" t="s">
        <v>127</v>
      </c>
      <c r="J21" s="21"/>
      <c r="K21" s="25" t="s">
        <v>53</v>
      </c>
    </row>
    <row r="22" spans="1:11" s="20" customFormat="1" ht="14.25" customHeight="1">
      <c r="A22" s="22"/>
      <c r="B22" s="22" t="s">
        <v>40</v>
      </c>
      <c r="C22" s="22"/>
      <c r="D22" s="24"/>
      <c r="E22" s="149">
        <v>8</v>
      </c>
      <c r="F22" s="150">
        <v>5</v>
      </c>
      <c r="G22" s="153">
        <v>3</v>
      </c>
      <c r="H22" s="152" t="s">
        <v>127</v>
      </c>
      <c r="I22" s="152" t="s">
        <v>127</v>
      </c>
      <c r="J22" s="21"/>
      <c r="K22" s="25" t="s">
        <v>54</v>
      </c>
    </row>
    <row r="23" spans="1:11" s="20" customFormat="1" ht="14.25" customHeight="1">
      <c r="A23" s="22"/>
      <c r="B23" s="22" t="s">
        <v>41</v>
      </c>
      <c r="C23" s="22"/>
      <c r="D23" s="24"/>
      <c r="E23" s="149">
        <v>7</v>
      </c>
      <c r="F23" s="150">
        <v>5</v>
      </c>
      <c r="G23" s="153">
        <v>2</v>
      </c>
      <c r="H23" s="152" t="s">
        <v>127</v>
      </c>
      <c r="I23" s="152" t="s">
        <v>127</v>
      </c>
      <c r="J23" s="21"/>
      <c r="K23" s="25" t="s">
        <v>55</v>
      </c>
    </row>
    <row r="24" spans="1:11" s="20" customFormat="1" ht="14.25" customHeight="1">
      <c r="A24" s="22"/>
      <c r="B24" s="22" t="s">
        <v>31</v>
      </c>
      <c r="C24" s="22"/>
      <c r="D24" s="24"/>
      <c r="E24" s="149">
        <v>29</v>
      </c>
      <c r="F24" s="150">
        <v>24</v>
      </c>
      <c r="G24" s="153">
        <v>5</v>
      </c>
      <c r="H24" s="152" t="s">
        <v>127</v>
      </c>
      <c r="I24" s="152" t="s">
        <v>127</v>
      </c>
      <c r="J24" s="21"/>
      <c r="K24" s="25" t="s">
        <v>56</v>
      </c>
    </row>
    <row r="25" spans="1:11" s="20" customFormat="1" ht="14.25" customHeight="1">
      <c r="A25" s="22"/>
      <c r="B25" s="22" t="s">
        <v>67</v>
      </c>
      <c r="C25" s="22"/>
      <c r="D25" s="24"/>
      <c r="E25" s="149">
        <v>30</v>
      </c>
      <c r="F25" s="150">
        <v>16</v>
      </c>
      <c r="G25" s="153">
        <v>14</v>
      </c>
      <c r="H25" s="152" t="s">
        <v>127</v>
      </c>
      <c r="I25" s="152" t="s">
        <v>127</v>
      </c>
      <c r="J25" s="21"/>
      <c r="K25" s="25" t="s">
        <v>57</v>
      </c>
    </row>
    <row r="26" spans="1:11" s="20" customFormat="1" ht="14.25" customHeight="1">
      <c r="A26" s="22"/>
      <c r="B26" s="22" t="s">
        <v>42</v>
      </c>
      <c r="C26" s="22"/>
      <c r="D26" s="24"/>
      <c r="E26" s="149">
        <v>28</v>
      </c>
      <c r="F26" s="150">
        <v>15</v>
      </c>
      <c r="G26" s="153">
        <v>13</v>
      </c>
      <c r="H26" s="152" t="s">
        <v>127</v>
      </c>
      <c r="I26" s="152" t="s">
        <v>127</v>
      </c>
      <c r="J26" s="21"/>
      <c r="K26" s="25" t="s">
        <v>58</v>
      </c>
    </row>
    <row r="27" spans="1:11" s="20" customFormat="1" ht="14.25" customHeight="1">
      <c r="A27" s="22"/>
      <c r="B27" s="22" t="s">
        <v>43</v>
      </c>
      <c r="C27" s="22"/>
      <c r="D27" s="24"/>
      <c r="E27" s="149" t="s">
        <v>127</v>
      </c>
      <c r="F27" s="150" t="s">
        <v>127</v>
      </c>
      <c r="G27" s="153" t="s">
        <v>127</v>
      </c>
      <c r="H27" s="152" t="s">
        <v>127</v>
      </c>
      <c r="I27" s="152" t="s">
        <v>127</v>
      </c>
      <c r="J27" s="21"/>
      <c r="K27" s="25" t="s">
        <v>59</v>
      </c>
    </row>
    <row r="28" spans="1:11" s="20" customFormat="1" ht="14.25" customHeight="1">
      <c r="A28" s="22"/>
      <c r="B28" s="22" t="s">
        <v>32</v>
      </c>
      <c r="C28" s="22"/>
      <c r="D28" s="24"/>
      <c r="E28" s="149"/>
      <c r="F28" s="150"/>
      <c r="G28" s="153"/>
      <c r="H28" s="152"/>
      <c r="I28" s="152"/>
      <c r="J28" s="21"/>
      <c r="K28" s="25" t="s">
        <v>69</v>
      </c>
    </row>
    <row r="29" spans="1:11" s="20" customFormat="1" ht="14.25" customHeight="1">
      <c r="A29" s="22"/>
      <c r="B29" s="22" t="s">
        <v>18</v>
      </c>
      <c r="C29" s="22"/>
      <c r="D29" s="24"/>
      <c r="E29" s="149">
        <v>13</v>
      </c>
      <c r="F29" s="150">
        <v>12</v>
      </c>
      <c r="G29" s="153">
        <v>1</v>
      </c>
      <c r="H29" s="152" t="s">
        <v>127</v>
      </c>
      <c r="I29" s="152" t="s">
        <v>127</v>
      </c>
      <c r="J29" s="21"/>
      <c r="K29" s="25" t="s">
        <v>22</v>
      </c>
    </row>
    <row r="30" spans="1:11" s="20" customFormat="1" ht="14.25" customHeight="1">
      <c r="A30" s="22"/>
      <c r="B30" s="22" t="s">
        <v>44</v>
      </c>
      <c r="C30" s="22"/>
      <c r="D30" s="24"/>
      <c r="E30" s="149">
        <v>2</v>
      </c>
      <c r="F30" s="150">
        <v>1</v>
      </c>
      <c r="G30" s="153">
        <v>1</v>
      </c>
      <c r="H30" s="152" t="s">
        <v>127</v>
      </c>
      <c r="I30" s="152" t="s">
        <v>127</v>
      </c>
      <c r="J30" s="21"/>
      <c r="K30" s="25" t="s">
        <v>60</v>
      </c>
    </row>
    <row r="31" spans="1:11" s="20" customFormat="1" ht="14.25" customHeight="1">
      <c r="A31" s="22"/>
      <c r="B31" s="22" t="s">
        <v>45</v>
      </c>
      <c r="C31" s="22"/>
      <c r="D31" s="24"/>
      <c r="E31" s="149">
        <v>5</v>
      </c>
      <c r="F31" s="150">
        <v>5</v>
      </c>
      <c r="G31" s="153" t="s">
        <v>127</v>
      </c>
      <c r="H31" s="152" t="s">
        <v>127</v>
      </c>
      <c r="I31" s="152" t="s">
        <v>127</v>
      </c>
      <c r="J31" s="21"/>
      <c r="K31" s="25" t="s">
        <v>61</v>
      </c>
    </row>
    <row r="32" spans="1:11" s="20" customFormat="1" ht="14.25" customHeight="1">
      <c r="A32" s="22"/>
      <c r="B32" s="22" t="s">
        <v>33</v>
      </c>
      <c r="C32" s="22"/>
      <c r="D32" s="24"/>
      <c r="E32" s="149">
        <v>4</v>
      </c>
      <c r="F32" s="150">
        <v>4</v>
      </c>
      <c r="G32" s="153" t="s">
        <v>127</v>
      </c>
      <c r="H32" s="152" t="s">
        <v>127</v>
      </c>
      <c r="I32" s="152" t="s">
        <v>127</v>
      </c>
      <c r="J32" s="21"/>
      <c r="K32" s="25" t="s">
        <v>62</v>
      </c>
    </row>
    <row r="33" spans="1:11" s="20" customFormat="1" ht="14.25" customHeight="1">
      <c r="A33" s="22"/>
      <c r="C33" s="22"/>
      <c r="D33" s="24"/>
      <c r="E33" s="149"/>
      <c r="F33" s="150"/>
      <c r="G33" s="153"/>
      <c r="H33" s="152"/>
      <c r="I33" s="152"/>
      <c r="J33" s="21"/>
      <c r="K33" s="25" t="s">
        <v>64</v>
      </c>
    </row>
    <row r="34" spans="1:11" s="20" customFormat="1" ht="14.25" customHeight="1">
      <c r="A34" s="22"/>
      <c r="B34" s="22" t="s">
        <v>34</v>
      </c>
      <c r="C34" s="22"/>
      <c r="D34" s="24"/>
      <c r="E34" s="149" t="s">
        <v>127</v>
      </c>
      <c r="F34" s="150" t="s">
        <v>127</v>
      </c>
      <c r="G34" s="153" t="s">
        <v>127</v>
      </c>
      <c r="H34" s="152" t="s">
        <v>127</v>
      </c>
      <c r="I34" s="152" t="s">
        <v>127</v>
      </c>
      <c r="J34" s="21"/>
      <c r="K34" s="25" t="s">
        <v>65</v>
      </c>
    </row>
    <row r="35" spans="1:11" s="20" customFormat="1" ht="14.25" customHeight="1">
      <c r="A35" s="22"/>
      <c r="B35" s="22" t="s">
        <v>46</v>
      </c>
      <c r="C35" s="22"/>
      <c r="D35" s="24"/>
      <c r="E35" s="149"/>
      <c r="F35" s="150"/>
      <c r="G35" s="153"/>
      <c r="H35" s="152"/>
      <c r="I35" s="152"/>
      <c r="J35" s="21"/>
      <c r="K35" s="25" t="s">
        <v>66</v>
      </c>
    </row>
    <row r="36" spans="1:11" s="20" customFormat="1" ht="14.25" customHeight="1">
      <c r="A36" s="22"/>
      <c r="B36" s="22" t="s">
        <v>47</v>
      </c>
      <c r="C36" s="22"/>
      <c r="D36" s="24"/>
      <c r="E36" s="149" t="s">
        <v>127</v>
      </c>
      <c r="F36" s="150" t="s">
        <v>127</v>
      </c>
      <c r="G36" s="153" t="s">
        <v>127</v>
      </c>
      <c r="H36" s="152" t="s">
        <v>127</v>
      </c>
      <c r="I36" s="152" t="s">
        <v>127</v>
      </c>
      <c r="J36" s="21"/>
      <c r="K36" s="25" t="s">
        <v>63</v>
      </c>
    </row>
    <row r="37" spans="1:11" ht="3" customHeight="1">
      <c r="A37" s="8"/>
      <c r="B37" s="8"/>
      <c r="C37" s="8"/>
      <c r="D37" s="14"/>
      <c r="E37" s="154"/>
      <c r="F37" s="155"/>
      <c r="G37" s="156"/>
      <c r="H37" s="157"/>
      <c r="I37" s="157"/>
      <c r="J37" s="16"/>
      <c r="K37" s="8"/>
    </row>
    <row r="38" spans="1:11" ht="3" customHeight="1"/>
    <row r="39" spans="1:11" s="6" customFormat="1" ht="16.5" customHeight="1">
      <c r="A39" s="17"/>
      <c r="B39" s="18" t="s">
        <v>173</v>
      </c>
      <c r="C39" s="18"/>
      <c r="D39" s="18"/>
      <c r="E39" s="18"/>
      <c r="G39" s="18" t="s">
        <v>128</v>
      </c>
      <c r="H39" s="17"/>
      <c r="I39" s="17"/>
      <c r="J39" s="17"/>
      <c r="K39" s="17"/>
    </row>
    <row r="40" spans="1:11">
      <c r="B40" s="18" t="s">
        <v>23</v>
      </c>
      <c r="C40" s="18"/>
      <c r="D40" s="17"/>
      <c r="E40" s="17"/>
      <c r="F40" s="17"/>
      <c r="G40" s="18" t="s">
        <v>24</v>
      </c>
      <c r="H40" s="17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M30"/>
  <sheetViews>
    <sheetView showGridLines="0" topLeftCell="A7" workbookViewId="0">
      <selection activeCell="Q17" sqref="Q17"/>
    </sheetView>
  </sheetViews>
  <sheetFormatPr defaultColWidth="11" defaultRowHeight="15.75"/>
  <cols>
    <col min="1" max="1" width="1.5703125" style="104" customWidth="1"/>
    <col min="2" max="2" width="1.7109375" style="104" customWidth="1"/>
    <col min="3" max="3" width="4.42578125" style="104" customWidth="1"/>
    <col min="4" max="4" width="4.5703125" style="104" customWidth="1"/>
    <col min="5" max="5" width="11" style="104" customWidth="1"/>
    <col min="6" max="6" width="11.85546875" style="104" customWidth="1"/>
    <col min="7" max="7" width="17" style="104" customWidth="1"/>
    <col min="8" max="8" width="13.5703125" style="104" customWidth="1"/>
    <col min="9" max="9" width="10.7109375" style="104" customWidth="1"/>
    <col min="10" max="10" width="11.42578125" style="104" customWidth="1"/>
    <col min="11" max="11" width="11.85546875" style="104" customWidth="1"/>
    <col min="12" max="12" width="11.7109375" style="104" customWidth="1"/>
    <col min="13" max="13" width="14.7109375" style="104" customWidth="1"/>
    <col min="14" max="14" width="2.28515625" style="104" customWidth="1"/>
    <col min="15" max="15" width="5.28515625" style="104" customWidth="1"/>
    <col min="16" max="16384" width="11" style="104"/>
  </cols>
  <sheetData>
    <row r="1" spans="1:13" s="144" customFormat="1" ht="18.75">
      <c r="B1" s="144" t="s">
        <v>307</v>
      </c>
      <c r="D1" s="145">
        <v>14.6</v>
      </c>
      <c r="E1" s="146" t="s">
        <v>306</v>
      </c>
    </row>
    <row r="2" spans="1:13" s="144" customFormat="1" ht="18.75" customHeight="1">
      <c r="B2" s="1" t="s">
        <v>25</v>
      </c>
      <c r="D2" s="145">
        <v>14.6</v>
      </c>
      <c r="E2" s="144" t="s">
        <v>305</v>
      </c>
    </row>
    <row r="3" spans="1:13" s="142" customFormat="1" ht="8.1" customHeight="1">
      <c r="A3" s="143"/>
    </row>
    <row r="4" spans="1:13" s="107" customFormat="1" ht="18" customHeight="1">
      <c r="A4" s="136"/>
      <c r="B4" s="141"/>
      <c r="C4" s="141"/>
      <c r="D4" s="141"/>
      <c r="E4" s="141"/>
      <c r="F4" s="365" t="s">
        <v>304</v>
      </c>
      <c r="G4" s="366"/>
      <c r="H4" s="366"/>
      <c r="I4" s="366"/>
      <c r="J4" s="366"/>
      <c r="K4" s="365" t="s">
        <v>303</v>
      </c>
      <c r="L4" s="366"/>
      <c r="M4" s="366"/>
    </row>
    <row r="5" spans="1:13" s="107" customFormat="1" ht="18" customHeight="1">
      <c r="A5" s="135"/>
      <c r="B5" s="135"/>
      <c r="C5" s="135"/>
      <c r="D5" s="135"/>
      <c r="E5" s="135"/>
      <c r="F5" s="367" t="s">
        <v>302</v>
      </c>
      <c r="G5" s="368"/>
      <c r="H5" s="368"/>
      <c r="I5" s="368"/>
      <c r="J5" s="368"/>
      <c r="K5" s="369" t="s">
        <v>301</v>
      </c>
      <c r="L5" s="370"/>
      <c r="M5" s="371"/>
    </row>
    <row r="6" spans="1:13" s="107" customFormat="1" ht="18" customHeight="1">
      <c r="A6" s="135"/>
      <c r="B6" s="135"/>
      <c r="C6" s="135"/>
      <c r="D6" s="135"/>
      <c r="E6" s="135"/>
      <c r="F6" s="140"/>
      <c r="G6" s="139" t="s">
        <v>300</v>
      </c>
      <c r="H6" s="138" t="s">
        <v>299</v>
      </c>
      <c r="I6" s="138"/>
      <c r="J6" s="139"/>
      <c r="K6" s="138"/>
      <c r="L6" s="138"/>
      <c r="M6" s="137" t="s">
        <v>298</v>
      </c>
    </row>
    <row r="7" spans="1:13" s="107" customFormat="1" ht="18" customHeight="1">
      <c r="A7" s="136"/>
      <c r="B7" s="135"/>
      <c r="C7" s="135"/>
      <c r="D7" s="135"/>
      <c r="E7" s="135"/>
      <c r="F7" s="134"/>
      <c r="G7" s="121" t="s">
        <v>297</v>
      </c>
      <c r="H7" s="133" t="s">
        <v>296</v>
      </c>
      <c r="I7" s="133"/>
      <c r="J7" s="121"/>
      <c r="K7" s="133"/>
      <c r="L7" s="133"/>
      <c r="M7" s="119" t="s">
        <v>279</v>
      </c>
    </row>
    <row r="8" spans="1:13" s="107" customFormat="1" ht="18" customHeight="1">
      <c r="A8" s="371" t="s">
        <v>196</v>
      </c>
      <c r="B8" s="371"/>
      <c r="C8" s="371"/>
      <c r="D8" s="371"/>
      <c r="E8" s="372"/>
      <c r="F8" s="134"/>
      <c r="G8" s="121" t="s">
        <v>295</v>
      </c>
      <c r="H8" s="133" t="s">
        <v>294</v>
      </c>
      <c r="I8" s="133"/>
      <c r="J8" s="121" t="s">
        <v>293</v>
      </c>
      <c r="K8" s="133"/>
      <c r="L8" s="133"/>
      <c r="M8" s="119" t="s">
        <v>292</v>
      </c>
    </row>
    <row r="9" spans="1:13" s="107" customFormat="1" ht="18" customHeight="1">
      <c r="A9" s="375" t="s">
        <v>191</v>
      </c>
      <c r="B9" s="375"/>
      <c r="C9" s="375"/>
      <c r="D9" s="375"/>
      <c r="E9" s="376"/>
      <c r="F9" s="134"/>
      <c r="G9" s="121" t="s">
        <v>291</v>
      </c>
      <c r="H9" s="133" t="s">
        <v>290</v>
      </c>
      <c r="I9" s="133" t="s">
        <v>289</v>
      </c>
      <c r="J9" s="121" t="s">
        <v>288</v>
      </c>
      <c r="K9" s="133" t="s">
        <v>287</v>
      </c>
      <c r="L9" s="133" t="s">
        <v>286</v>
      </c>
      <c r="M9" s="119" t="s">
        <v>285</v>
      </c>
    </row>
    <row r="10" spans="1:13" s="107" customFormat="1" ht="18" customHeight="1">
      <c r="A10" s="135"/>
      <c r="B10" s="135"/>
      <c r="C10" s="135"/>
      <c r="D10" s="135"/>
      <c r="E10" s="135"/>
      <c r="F10" s="134" t="s">
        <v>284</v>
      </c>
      <c r="G10" s="121" t="s">
        <v>283</v>
      </c>
      <c r="H10" s="133" t="s">
        <v>282</v>
      </c>
      <c r="I10" s="133" t="s">
        <v>281</v>
      </c>
      <c r="J10" s="121" t="s">
        <v>280</v>
      </c>
      <c r="K10" s="133" t="s">
        <v>279</v>
      </c>
      <c r="L10" s="133" t="s">
        <v>278</v>
      </c>
      <c r="M10" s="119" t="s">
        <v>264</v>
      </c>
    </row>
    <row r="11" spans="1:13" s="107" customFormat="1" ht="18" customHeight="1">
      <c r="A11" s="135"/>
      <c r="B11" s="135"/>
      <c r="C11" s="135"/>
      <c r="D11" s="135"/>
      <c r="E11" s="135"/>
      <c r="F11" s="134" t="s">
        <v>278</v>
      </c>
      <c r="G11" s="121" t="s">
        <v>277</v>
      </c>
      <c r="H11" s="133" t="s">
        <v>276</v>
      </c>
      <c r="I11" s="133" t="s">
        <v>275</v>
      </c>
      <c r="J11" s="121" t="s">
        <v>274</v>
      </c>
      <c r="K11" s="133" t="s">
        <v>273</v>
      </c>
      <c r="L11" s="133" t="s">
        <v>272</v>
      </c>
      <c r="M11" s="119" t="s">
        <v>271</v>
      </c>
    </row>
    <row r="12" spans="1:13" s="107" customFormat="1" ht="18" customHeight="1">
      <c r="A12" s="135"/>
      <c r="B12" s="135"/>
      <c r="C12" s="135"/>
      <c r="D12" s="135"/>
      <c r="E12" s="135"/>
      <c r="F12" s="134" t="s">
        <v>270</v>
      </c>
      <c r="G12" s="133" t="s">
        <v>269</v>
      </c>
      <c r="H12" s="133" t="s">
        <v>268</v>
      </c>
      <c r="I12" s="133" t="s">
        <v>267</v>
      </c>
      <c r="J12" s="121" t="s">
        <v>266</v>
      </c>
      <c r="K12" s="133" t="s">
        <v>265</v>
      </c>
      <c r="L12" s="133" t="s">
        <v>264</v>
      </c>
      <c r="M12" s="119" t="s">
        <v>263</v>
      </c>
    </row>
    <row r="13" spans="1:13" s="107" customFormat="1" ht="18" customHeight="1">
      <c r="A13" s="132"/>
      <c r="B13" s="132"/>
      <c r="C13" s="132"/>
      <c r="D13" s="132"/>
      <c r="E13" s="132"/>
      <c r="F13" s="131" t="s">
        <v>262</v>
      </c>
      <c r="G13" s="129" t="s">
        <v>260</v>
      </c>
      <c r="H13" s="129" t="s">
        <v>261</v>
      </c>
      <c r="I13" s="129" t="s">
        <v>260</v>
      </c>
      <c r="J13" s="130" t="s">
        <v>259</v>
      </c>
      <c r="K13" s="129" t="s">
        <v>260</v>
      </c>
      <c r="L13" s="129" t="s">
        <v>260</v>
      </c>
      <c r="M13" s="128" t="s">
        <v>259</v>
      </c>
    </row>
    <row r="14" spans="1:13" s="123" customFormat="1" ht="3" customHeight="1">
      <c r="A14" s="377"/>
      <c r="B14" s="377"/>
      <c r="C14" s="377"/>
      <c r="D14" s="377"/>
      <c r="E14" s="377"/>
      <c r="F14" s="127"/>
      <c r="G14" s="126"/>
      <c r="H14" s="125"/>
      <c r="I14" s="125"/>
      <c r="J14" s="125"/>
      <c r="K14" s="125"/>
      <c r="L14" s="125"/>
      <c r="M14" s="124"/>
    </row>
    <row r="15" spans="1:13" s="107" customFormat="1" ht="30" customHeight="1">
      <c r="A15" s="378" t="s">
        <v>181</v>
      </c>
      <c r="B15" s="378"/>
      <c r="C15" s="378"/>
      <c r="D15" s="378"/>
      <c r="E15" s="379"/>
      <c r="F15" s="122">
        <v>122</v>
      </c>
      <c r="G15" s="121">
        <v>75</v>
      </c>
      <c r="H15" s="120">
        <v>19</v>
      </c>
      <c r="I15" s="121" t="s">
        <v>127</v>
      </c>
      <c r="J15" s="121" t="s">
        <v>127</v>
      </c>
      <c r="K15" s="120">
        <v>17</v>
      </c>
      <c r="L15" s="120">
        <v>9</v>
      </c>
      <c r="M15" s="119" t="s">
        <v>127</v>
      </c>
    </row>
    <row r="16" spans="1:13" s="107" customFormat="1" ht="30" customHeight="1">
      <c r="A16" s="378" t="s">
        <v>180</v>
      </c>
      <c r="B16" s="378"/>
      <c r="C16" s="378"/>
      <c r="D16" s="378"/>
      <c r="E16" s="379"/>
      <c r="F16" s="122">
        <v>135</v>
      </c>
      <c r="G16" s="121">
        <v>71</v>
      </c>
      <c r="H16" s="120">
        <v>19</v>
      </c>
      <c r="I16" s="121" t="s">
        <v>127</v>
      </c>
      <c r="J16" s="121" t="s">
        <v>127</v>
      </c>
      <c r="K16" s="120">
        <v>20</v>
      </c>
      <c r="L16" s="120">
        <v>9</v>
      </c>
      <c r="M16" s="119" t="s">
        <v>127</v>
      </c>
    </row>
    <row r="17" spans="1:13" s="107" customFormat="1" ht="30" customHeight="1">
      <c r="A17" s="378" t="s">
        <v>178</v>
      </c>
      <c r="B17" s="378"/>
      <c r="C17" s="378"/>
      <c r="D17" s="378"/>
      <c r="E17" s="379"/>
      <c r="F17" s="122">
        <v>155</v>
      </c>
      <c r="G17" s="121">
        <v>69</v>
      </c>
      <c r="H17" s="120">
        <v>18</v>
      </c>
      <c r="I17" s="121" t="s">
        <v>127</v>
      </c>
      <c r="J17" s="121" t="s">
        <v>127</v>
      </c>
      <c r="K17" s="120">
        <v>18</v>
      </c>
      <c r="L17" s="120">
        <v>9</v>
      </c>
      <c r="M17" s="230" t="s">
        <v>127</v>
      </c>
    </row>
    <row r="18" spans="1:13" s="107" customFormat="1" ht="30" customHeight="1">
      <c r="A18" s="373" t="s">
        <v>177</v>
      </c>
      <c r="B18" s="373"/>
      <c r="C18" s="373"/>
      <c r="D18" s="373"/>
      <c r="E18" s="374"/>
      <c r="F18" s="122">
        <v>158</v>
      </c>
      <c r="G18" s="121">
        <v>65</v>
      </c>
      <c r="H18" s="120">
        <v>21</v>
      </c>
      <c r="I18" s="121" t="s">
        <v>127</v>
      </c>
      <c r="J18" s="121" t="s">
        <v>127</v>
      </c>
      <c r="K18" s="120">
        <v>20</v>
      </c>
      <c r="L18" s="120">
        <v>9</v>
      </c>
      <c r="M18" s="230" t="s">
        <v>127</v>
      </c>
    </row>
    <row r="19" spans="1:13" s="107" customFormat="1" ht="30" customHeight="1">
      <c r="A19" s="373" t="s">
        <v>176</v>
      </c>
      <c r="B19" s="373"/>
      <c r="C19" s="373"/>
      <c r="D19" s="373"/>
      <c r="E19" s="374"/>
      <c r="F19" s="122">
        <v>159</v>
      </c>
      <c r="G19" s="121">
        <v>62</v>
      </c>
      <c r="H19" s="120">
        <v>20</v>
      </c>
      <c r="I19" s="121" t="s">
        <v>127</v>
      </c>
      <c r="J19" s="121" t="s">
        <v>127</v>
      </c>
      <c r="K19" s="120">
        <v>22</v>
      </c>
      <c r="L19" s="120">
        <v>9</v>
      </c>
      <c r="M19" s="119" t="s">
        <v>127</v>
      </c>
    </row>
    <row r="20" spans="1:13" s="107" customFormat="1" ht="3" customHeight="1">
      <c r="A20" s="109"/>
      <c r="B20" s="109"/>
      <c r="C20" s="109"/>
      <c r="D20" s="109"/>
      <c r="E20" s="109"/>
      <c r="F20" s="118"/>
      <c r="G20" s="117"/>
      <c r="H20" s="116"/>
      <c r="I20" s="115"/>
      <c r="J20" s="116"/>
      <c r="K20" s="115"/>
      <c r="L20" s="114"/>
      <c r="M20" s="108"/>
    </row>
    <row r="21" spans="1:13" s="107" customFormat="1" ht="3" customHeight="1">
      <c r="A21" s="112"/>
      <c r="B21" s="112"/>
      <c r="C21" s="112"/>
      <c r="D21" s="112"/>
      <c r="E21" s="112"/>
      <c r="F21" s="112"/>
      <c r="G21" s="112"/>
      <c r="H21" s="113"/>
      <c r="I21" s="113"/>
      <c r="J21" s="113"/>
      <c r="K21" s="113"/>
      <c r="L21" s="112"/>
      <c r="M21" s="112"/>
    </row>
    <row r="22" spans="1:13" s="107" customFormat="1" ht="18" customHeight="1">
      <c r="A22" s="109"/>
      <c r="B22" s="109"/>
      <c r="C22" s="110" t="s">
        <v>258</v>
      </c>
      <c r="D22" s="106" t="s">
        <v>309</v>
      </c>
      <c r="E22" s="109"/>
      <c r="F22" s="109"/>
      <c r="G22" s="109"/>
      <c r="H22" s="108"/>
      <c r="I22" s="108"/>
      <c r="J22" s="108"/>
      <c r="K22" s="108"/>
      <c r="L22" s="109"/>
      <c r="M22" s="109"/>
    </row>
    <row r="23" spans="1:13" s="107" customFormat="1" ht="18" customHeight="1">
      <c r="A23" s="109"/>
      <c r="B23" s="109"/>
      <c r="C23" s="110" t="s">
        <v>257</v>
      </c>
      <c r="D23" s="106" t="s">
        <v>310</v>
      </c>
      <c r="E23" s="109"/>
      <c r="F23" s="109"/>
      <c r="G23" s="109"/>
      <c r="H23" s="108"/>
      <c r="I23" s="108"/>
      <c r="J23" s="108"/>
      <c r="K23" s="108"/>
    </row>
    <row r="24" spans="1:13" s="107" customFormat="1" ht="18" customHeight="1">
      <c r="A24" s="106"/>
      <c r="B24" s="106"/>
      <c r="C24" s="111" t="s">
        <v>256</v>
      </c>
      <c r="D24" s="106" t="s">
        <v>255</v>
      </c>
      <c r="E24" s="106"/>
      <c r="F24" s="106"/>
      <c r="G24" s="109"/>
      <c r="H24" s="108"/>
      <c r="I24" s="108"/>
      <c r="J24" s="108"/>
      <c r="K24" s="108"/>
    </row>
    <row r="25" spans="1:13" s="107" customFormat="1" ht="18" customHeight="1">
      <c r="A25" s="106"/>
      <c r="B25" s="106"/>
      <c r="C25" s="111" t="s">
        <v>254</v>
      </c>
      <c r="D25" s="106" t="s">
        <v>253</v>
      </c>
      <c r="E25" s="106"/>
      <c r="F25" s="106"/>
      <c r="G25" s="109"/>
      <c r="H25" s="108"/>
      <c r="I25" s="108"/>
      <c r="J25" s="108"/>
      <c r="K25" s="108"/>
    </row>
    <row r="26" spans="1:13" s="107" customFormat="1" ht="18" customHeight="1">
      <c r="A26" s="109"/>
      <c r="B26" s="109"/>
      <c r="C26" s="110"/>
      <c r="D26" s="106"/>
      <c r="E26" s="109"/>
      <c r="F26" s="109"/>
      <c r="G26" s="109"/>
      <c r="H26" s="108"/>
      <c r="I26" s="108"/>
      <c r="J26" s="108"/>
      <c r="K26" s="108"/>
    </row>
    <row r="27" spans="1:13" s="106" customFormat="1" ht="18" customHeight="1"/>
    <row r="28" spans="1:13" s="106" customFormat="1" ht="18" customHeight="1"/>
    <row r="29" spans="1:13" s="106" customFormat="1"/>
    <row r="30" spans="1:13">
      <c r="C30" s="105"/>
    </row>
  </sheetData>
  <mergeCells count="12">
    <mergeCell ref="A18:E18"/>
    <mergeCell ref="A19:E19"/>
    <mergeCell ref="A9:E9"/>
    <mergeCell ref="A14:E14"/>
    <mergeCell ref="A15:E15"/>
    <mergeCell ref="A16:E16"/>
    <mergeCell ref="A17:E17"/>
    <mergeCell ref="F4:J4"/>
    <mergeCell ref="K4:M4"/>
    <mergeCell ref="F5:J5"/>
    <mergeCell ref="K5:M5"/>
    <mergeCell ref="A8:E8"/>
  </mergeCells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7"/>
  <sheetViews>
    <sheetView workbookViewId="0">
      <selection activeCell="Z35" sqref="Z35"/>
    </sheetView>
  </sheetViews>
  <sheetFormatPr defaultRowHeight="15.75"/>
  <cols>
    <col min="1" max="1" width="1.28515625" style="41" customWidth="1"/>
    <col min="2" max="2" width="1" style="41" customWidth="1"/>
    <col min="3" max="3" width="3.140625" style="41" customWidth="1"/>
    <col min="4" max="4" width="5.28515625" style="41" customWidth="1"/>
    <col min="5" max="5" width="20.7109375" style="41" customWidth="1"/>
    <col min="6" max="6" width="11.28515625" style="286" customWidth="1"/>
    <col min="7" max="7" width="6.7109375" style="286" customWidth="1"/>
    <col min="8" max="8" width="1.28515625" style="286" customWidth="1"/>
    <col min="9" max="9" width="6.7109375" style="286" customWidth="1"/>
    <col min="10" max="10" width="1.28515625" style="286" customWidth="1"/>
    <col min="11" max="11" width="6.7109375" style="286" customWidth="1"/>
    <col min="12" max="12" width="1.28515625" style="286" customWidth="1"/>
    <col min="13" max="13" width="6.7109375" style="286" customWidth="1"/>
    <col min="14" max="14" width="1.28515625" style="286" customWidth="1"/>
    <col min="15" max="15" width="6.7109375" style="286" customWidth="1"/>
    <col min="16" max="16" width="1.28515625" style="286" customWidth="1"/>
    <col min="17" max="17" width="6.7109375" style="287" customWidth="1"/>
    <col min="18" max="18" width="1.28515625" style="287" customWidth="1"/>
    <col min="19" max="19" width="6.42578125" style="287" customWidth="1"/>
    <col min="20" max="20" width="1.7109375" style="26" customWidth="1"/>
    <col min="21" max="22" width="0.85546875" style="26" customWidth="1"/>
    <col min="23" max="23" width="1" style="41" customWidth="1"/>
    <col min="24" max="24" width="30.7109375" style="41" customWidth="1"/>
    <col min="25" max="25" width="2.28515625" style="41" customWidth="1"/>
    <col min="26" max="26" width="4.5703125" style="26" customWidth="1"/>
    <col min="27" max="16384" width="9.140625" style="41"/>
  </cols>
  <sheetData>
    <row r="1" spans="1:26" s="5" customFormat="1" ht="21.75" customHeight="1">
      <c r="A1" s="1" t="s">
        <v>0</v>
      </c>
      <c r="D1" s="34">
        <v>14.7</v>
      </c>
      <c r="E1" s="1" t="s">
        <v>313</v>
      </c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4"/>
      <c r="R1" s="254"/>
      <c r="S1" s="254"/>
      <c r="T1" s="7"/>
      <c r="U1" s="7"/>
      <c r="V1" s="7"/>
      <c r="Z1" s="7"/>
    </row>
    <row r="2" spans="1:26" s="5" customFormat="1" ht="18.75" customHeight="1">
      <c r="A2" s="1" t="s">
        <v>25</v>
      </c>
      <c r="D2" s="34">
        <v>14.7</v>
      </c>
      <c r="E2" s="35" t="s">
        <v>314</v>
      </c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Z2" s="7"/>
    </row>
    <row r="3" spans="1:26" s="36" customFormat="1" ht="13.5" customHeight="1">
      <c r="B3" s="37"/>
      <c r="C3" s="37"/>
      <c r="D3" s="37"/>
      <c r="E3" s="37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37"/>
      <c r="U3" s="37"/>
      <c r="V3" s="37"/>
      <c r="W3" s="37"/>
      <c r="X3" s="38" t="s">
        <v>315</v>
      </c>
      <c r="Y3" s="39"/>
    </row>
    <row r="4" spans="1:26" s="37" customFormat="1" ht="3" customHeight="1">
      <c r="A4" s="40"/>
      <c r="B4" s="40"/>
      <c r="C4" s="40"/>
      <c r="D4" s="40"/>
      <c r="E4" s="40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40"/>
      <c r="U4" s="40"/>
      <c r="V4" s="40"/>
      <c r="W4" s="40"/>
      <c r="X4" s="40"/>
      <c r="Y4" s="40"/>
      <c r="Z4" s="40"/>
    </row>
    <row r="5" spans="1:26" ht="18" customHeight="1">
      <c r="A5" s="384" t="s">
        <v>72</v>
      </c>
      <c r="B5" s="384"/>
      <c r="C5" s="384"/>
      <c r="D5" s="384"/>
      <c r="E5" s="384"/>
      <c r="F5" s="257"/>
      <c r="G5" s="388" t="s">
        <v>73</v>
      </c>
      <c r="H5" s="388"/>
      <c r="I5" s="388"/>
      <c r="J5" s="388"/>
      <c r="K5" s="388"/>
      <c r="L5" s="388"/>
      <c r="M5" s="388"/>
      <c r="N5" s="389"/>
      <c r="O5" s="390" t="s">
        <v>74</v>
      </c>
      <c r="P5" s="390"/>
      <c r="Q5" s="390"/>
      <c r="R5" s="390"/>
      <c r="S5" s="390"/>
      <c r="T5" s="391"/>
      <c r="U5" s="27"/>
      <c r="V5" s="27"/>
      <c r="W5" s="384" t="s">
        <v>75</v>
      </c>
      <c r="X5" s="384"/>
      <c r="Y5" s="250"/>
      <c r="Z5" s="250"/>
    </row>
    <row r="6" spans="1:26" ht="19.5" customHeight="1">
      <c r="A6" s="385"/>
      <c r="B6" s="385"/>
      <c r="C6" s="385"/>
      <c r="D6" s="385"/>
      <c r="E6" s="386"/>
      <c r="F6" s="258" t="s">
        <v>76</v>
      </c>
      <c r="G6" s="392" t="s">
        <v>77</v>
      </c>
      <c r="H6" s="392"/>
      <c r="I6" s="392"/>
      <c r="J6" s="392"/>
      <c r="K6" s="392"/>
      <c r="L6" s="392"/>
      <c r="M6" s="392"/>
      <c r="N6" s="393"/>
      <c r="O6" s="394" t="s">
        <v>78</v>
      </c>
      <c r="P6" s="394"/>
      <c r="Q6" s="394"/>
      <c r="R6" s="394"/>
      <c r="S6" s="394"/>
      <c r="T6" s="395"/>
      <c r="U6" s="250"/>
      <c r="V6" s="250"/>
      <c r="W6" s="386"/>
      <c r="X6" s="385"/>
      <c r="Y6" s="252"/>
    </row>
    <row r="7" spans="1:26" ht="15.75" customHeight="1">
      <c r="A7" s="385"/>
      <c r="B7" s="385"/>
      <c r="C7" s="385"/>
      <c r="D7" s="385"/>
      <c r="E7" s="386"/>
      <c r="F7" s="259" t="s">
        <v>79</v>
      </c>
      <c r="G7" s="396" t="s">
        <v>131</v>
      </c>
      <c r="H7" s="397"/>
      <c r="I7" s="396" t="s">
        <v>132</v>
      </c>
      <c r="J7" s="397"/>
      <c r="K7" s="396" t="s">
        <v>133</v>
      </c>
      <c r="L7" s="397"/>
      <c r="M7" s="396" t="s">
        <v>316</v>
      </c>
      <c r="N7" s="397"/>
      <c r="O7" s="396" t="s">
        <v>132</v>
      </c>
      <c r="P7" s="397"/>
      <c r="Q7" s="396" t="s">
        <v>133</v>
      </c>
      <c r="R7" s="397"/>
      <c r="S7" s="398" t="s">
        <v>316</v>
      </c>
      <c r="T7" s="399"/>
      <c r="W7" s="386"/>
      <c r="X7" s="385"/>
      <c r="Y7" s="252"/>
    </row>
    <row r="8" spans="1:26" ht="15.75" customHeight="1">
      <c r="A8" s="387"/>
      <c r="B8" s="387"/>
      <c r="C8" s="387"/>
      <c r="D8" s="387"/>
      <c r="E8" s="387"/>
      <c r="F8" s="260" t="s">
        <v>80</v>
      </c>
      <c r="G8" s="380" t="s">
        <v>134</v>
      </c>
      <c r="H8" s="381"/>
      <c r="I8" s="380" t="s">
        <v>135</v>
      </c>
      <c r="J8" s="381"/>
      <c r="K8" s="380" t="s">
        <v>136</v>
      </c>
      <c r="L8" s="381"/>
      <c r="M8" s="380" t="s">
        <v>317</v>
      </c>
      <c r="N8" s="381"/>
      <c r="O8" s="380" t="s">
        <v>135</v>
      </c>
      <c r="P8" s="381"/>
      <c r="Q8" s="380" t="s">
        <v>136</v>
      </c>
      <c r="R8" s="381"/>
      <c r="S8" s="382" t="s">
        <v>317</v>
      </c>
      <c r="T8" s="383"/>
      <c r="U8" s="42"/>
      <c r="V8" s="42"/>
      <c r="W8" s="387"/>
      <c r="X8" s="387"/>
      <c r="Y8" s="252"/>
    </row>
    <row r="9" spans="1:26" ht="2.25" customHeight="1">
      <c r="A9" s="252"/>
      <c r="B9" s="252"/>
      <c r="C9" s="252"/>
      <c r="D9" s="252"/>
      <c r="E9" s="252"/>
      <c r="F9" s="409"/>
      <c r="G9" s="410"/>
      <c r="H9" s="411"/>
      <c r="I9" s="410"/>
      <c r="J9" s="287"/>
      <c r="K9" s="412"/>
      <c r="L9" s="411"/>
      <c r="M9" s="412"/>
      <c r="N9" s="411"/>
      <c r="O9" s="412"/>
      <c r="P9" s="411"/>
      <c r="Q9" s="412"/>
      <c r="R9" s="411"/>
      <c r="S9" s="412"/>
      <c r="T9" s="231"/>
      <c r="W9" s="252"/>
      <c r="X9" s="252"/>
      <c r="Y9" s="252"/>
    </row>
    <row r="10" spans="1:26" s="45" customFormat="1" ht="16.5" customHeight="1">
      <c r="A10" s="45" t="s">
        <v>81</v>
      </c>
      <c r="B10" s="43"/>
      <c r="C10" s="43"/>
      <c r="D10" s="43"/>
      <c r="E10" s="43"/>
      <c r="F10" s="405">
        <v>100</v>
      </c>
      <c r="G10" s="261">
        <v>99.066666666666706</v>
      </c>
      <c r="H10" s="262"/>
      <c r="I10" s="261">
        <v>102.14166666666701</v>
      </c>
      <c r="J10" s="243"/>
      <c r="K10" s="233">
        <v>100.008333333333</v>
      </c>
      <c r="L10" s="263"/>
      <c r="M10" s="233">
        <v>101.158333333333</v>
      </c>
      <c r="N10" s="263"/>
      <c r="O10" s="239">
        <v>3.1039703903095401</v>
      </c>
      <c r="P10" s="263"/>
      <c r="Q10" s="240">
        <v>-2.0886024312637499</v>
      </c>
      <c r="R10" s="263"/>
      <c r="S10" s="233">
        <v>1.1499041746521199</v>
      </c>
      <c r="T10" s="264"/>
      <c r="U10" s="43" t="s">
        <v>82</v>
      </c>
      <c r="V10" s="43"/>
      <c r="W10" s="44"/>
      <c r="X10" s="43"/>
      <c r="Y10" s="251"/>
      <c r="Z10" s="26"/>
    </row>
    <row r="11" spans="1:26" s="45" customFormat="1" ht="2.25" customHeight="1">
      <c r="B11" s="43"/>
      <c r="C11" s="43"/>
      <c r="D11" s="43"/>
      <c r="E11" s="43"/>
      <c r="F11" s="405"/>
      <c r="G11" s="261"/>
      <c r="H11" s="262"/>
      <c r="I11" s="261"/>
      <c r="J11" s="243"/>
      <c r="K11" s="233"/>
      <c r="L11" s="263"/>
      <c r="M11" s="233"/>
      <c r="N11" s="263"/>
      <c r="O11" s="239"/>
      <c r="P11" s="263"/>
      <c r="Q11" s="233"/>
      <c r="R11" s="265"/>
      <c r="S11" s="233"/>
      <c r="T11" s="264"/>
      <c r="U11" s="293"/>
      <c r="V11" s="293"/>
      <c r="W11" s="413"/>
      <c r="X11" s="413"/>
      <c r="Y11" s="251"/>
      <c r="Z11" s="26"/>
    </row>
    <row r="12" spans="1:26" ht="16.5" customHeight="1">
      <c r="B12" s="43" t="s">
        <v>83</v>
      </c>
      <c r="C12" s="44"/>
      <c r="D12" s="44"/>
      <c r="E12" s="44"/>
      <c r="F12" s="406">
        <v>43.830833333333302</v>
      </c>
      <c r="G12" s="261">
        <v>95.691666666666706</v>
      </c>
      <c r="H12" s="266"/>
      <c r="I12" s="261">
        <v>100.966666666667</v>
      </c>
      <c r="J12" s="243"/>
      <c r="K12" s="233">
        <v>100.008333333333</v>
      </c>
      <c r="L12" s="265"/>
      <c r="M12" s="234">
        <v>102.791666666667</v>
      </c>
      <c r="N12" s="265"/>
      <c r="O12" s="239">
        <v>5.5124967343028999</v>
      </c>
      <c r="P12" s="263"/>
      <c r="Q12" s="233">
        <v>-0.94915813799934901</v>
      </c>
      <c r="R12" s="265"/>
      <c r="S12" s="234">
        <v>2.78310140821598</v>
      </c>
      <c r="T12" s="267"/>
      <c r="U12" s="46"/>
      <c r="V12" s="46"/>
      <c r="W12" s="229" t="s">
        <v>84</v>
      </c>
      <c r="X12" s="44"/>
      <c r="Y12" s="26"/>
    </row>
    <row r="13" spans="1:26" ht="16.5" customHeight="1">
      <c r="B13" s="44"/>
      <c r="C13" s="44" t="s">
        <v>85</v>
      </c>
      <c r="D13" s="44"/>
      <c r="E13" s="44"/>
      <c r="F13" s="406">
        <v>8.2658333333333296</v>
      </c>
      <c r="G13" s="268">
        <v>106.125</v>
      </c>
      <c r="H13" s="266"/>
      <c r="I13" s="268">
        <v>108.60833333333299</v>
      </c>
      <c r="J13" s="245"/>
      <c r="K13" s="234">
        <v>100.041666666667</v>
      </c>
      <c r="L13" s="265"/>
      <c r="M13" s="234">
        <v>101.15</v>
      </c>
      <c r="N13" s="265"/>
      <c r="O13" s="241">
        <v>2.34000785237534</v>
      </c>
      <c r="P13" s="265"/>
      <c r="Q13" s="234">
        <v>-7.88766976137497</v>
      </c>
      <c r="R13" s="265"/>
      <c r="S13" s="234">
        <v>1.1078717201166</v>
      </c>
      <c r="T13" s="267"/>
      <c r="U13" s="46"/>
      <c r="V13" s="46"/>
      <c r="W13" s="22"/>
      <c r="X13" s="22" t="s">
        <v>86</v>
      </c>
      <c r="Y13" s="26"/>
    </row>
    <row r="14" spans="1:26" ht="16.5" customHeight="1">
      <c r="B14" s="44"/>
      <c r="C14" s="44" t="s">
        <v>87</v>
      </c>
      <c r="D14" s="44"/>
      <c r="E14" s="44"/>
      <c r="F14" s="406">
        <v>13.893333333333301</v>
      </c>
      <c r="G14" s="268">
        <v>91.808333333333294</v>
      </c>
      <c r="H14" s="266"/>
      <c r="I14" s="268">
        <v>100.633333333333</v>
      </c>
      <c r="J14" s="245"/>
      <c r="K14" s="234">
        <v>100.041666666667</v>
      </c>
      <c r="L14" s="265"/>
      <c r="M14" s="234">
        <v>102.375</v>
      </c>
      <c r="N14" s="265"/>
      <c r="O14" s="241">
        <v>9.6124171734592192</v>
      </c>
      <c r="P14" s="265"/>
      <c r="Q14" s="234">
        <v>-0.58794302749254901</v>
      </c>
      <c r="R14" s="265"/>
      <c r="S14" s="234">
        <v>2.3323615160349802</v>
      </c>
      <c r="T14" s="267"/>
      <c r="U14" s="46"/>
      <c r="V14" s="46"/>
      <c r="W14" s="22"/>
      <c r="X14" s="22" t="s">
        <v>88</v>
      </c>
      <c r="Y14" s="26"/>
    </row>
    <row r="15" spans="1:26" ht="16.5" customHeight="1">
      <c r="B15" s="44"/>
      <c r="C15" s="44" t="s">
        <v>89</v>
      </c>
      <c r="D15" s="44"/>
      <c r="E15" s="44"/>
      <c r="F15" s="406">
        <v>2.7066666666666701</v>
      </c>
      <c r="G15" s="268">
        <v>98.65</v>
      </c>
      <c r="H15" s="266"/>
      <c r="I15" s="268">
        <v>101.433333333333</v>
      </c>
      <c r="J15" s="245"/>
      <c r="K15" s="234">
        <v>99.983333333333306</v>
      </c>
      <c r="L15" s="265"/>
      <c r="M15" s="234">
        <v>105.60833333333299</v>
      </c>
      <c r="N15" s="265"/>
      <c r="O15" s="241">
        <v>2.82142253759082</v>
      </c>
      <c r="P15" s="265"/>
      <c r="Q15" s="234">
        <v>-1.42951035162669</v>
      </c>
      <c r="R15" s="265"/>
      <c r="S15" s="234">
        <v>5.6259376562760197</v>
      </c>
      <c r="T15" s="267"/>
      <c r="U15" s="46"/>
      <c r="V15" s="46"/>
      <c r="W15" s="22"/>
      <c r="X15" s="22" t="s">
        <v>90</v>
      </c>
      <c r="Y15" s="26"/>
    </row>
    <row r="16" spans="1:26" ht="16.5" customHeight="1">
      <c r="B16" s="44"/>
      <c r="C16" s="44" t="s">
        <v>91</v>
      </c>
      <c r="D16" s="44"/>
      <c r="E16" s="44"/>
      <c r="F16" s="406">
        <v>7.2733333333333299</v>
      </c>
      <c r="G16" s="268">
        <v>102.166666666667</v>
      </c>
      <c r="H16" s="266"/>
      <c r="I16" s="268">
        <v>99.3</v>
      </c>
      <c r="J16" s="245"/>
      <c r="K16" s="234">
        <v>99.966666666666697</v>
      </c>
      <c r="L16" s="265"/>
      <c r="M16" s="234">
        <v>106.366666666667</v>
      </c>
      <c r="N16" s="265"/>
      <c r="O16" s="241">
        <v>-2.8058727569331099</v>
      </c>
      <c r="P16" s="265"/>
      <c r="Q16" s="234">
        <v>0.67136623027859299</v>
      </c>
      <c r="R16" s="265"/>
      <c r="S16" s="234">
        <v>6.4021340446815804</v>
      </c>
      <c r="T16" s="267"/>
      <c r="U16" s="46"/>
      <c r="V16" s="46"/>
      <c r="W16" s="22"/>
      <c r="X16" s="22" t="s">
        <v>92</v>
      </c>
      <c r="Y16" s="26"/>
    </row>
    <row r="17" spans="1:26">
      <c r="B17" s="44"/>
      <c r="C17" s="44" t="s">
        <v>93</v>
      </c>
      <c r="D17" s="44"/>
      <c r="E17" s="44"/>
      <c r="F17" s="406">
        <v>2.0491666666666699</v>
      </c>
      <c r="G17" s="268">
        <v>96.266666666666694</v>
      </c>
      <c r="H17" s="266"/>
      <c r="I17" s="268">
        <v>98.625</v>
      </c>
      <c r="J17" s="245"/>
      <c r="K17" s="234">
        <v>100</v>
      </c>
      <c r="L17" s="265"/>
      <c r="M17" s="234">
        <v>100.466666666667</v>
      </c>
      <c r="N17" s="265"/>
      <c r="O17" s="241">
        <v>2.4497922437673099</v>
      </c>
      <c r="P17" s="265"/>
      <c r="Q17" s="234">
        <v>1.39416983523447</v>
      </c>
      <c r="R17" s="265"/>
      <c r="S17" s="234">
        <v>0.46666666666665402</v>
      </c>
      <c r="T17" s="267"/>
      <c r="U17" s="46"/>
      <c r="V17" s="46"/>
      <c r="W17" s="22"/>
      <c r="X17" s="22" t="s">
        <v>94</v>
      </c>
      <c r="Y17" s="26"/>
      <c r="Z17" s="41"/>
    </row>
    <row r="18" spans="1:26">
      <c r="B18" s="44"/>
      <c r="C18" s="44" t="s">
        <v>95</v>
      </c>
      <c r="D18" s="44"/>
      <c r="E18" s="44"/>
      <c r="F18" s="406">
        <v>1.9</v>
      </c>
      <c r="G18" s="268">
        <v>97.683333333333294</v>
      </c>
      <c r="H18" s="266"/>
      <c r="I18" s="268">
        <v>98.741666666666703</v>
      </c>
      <c r="J18" s="245"/>
      <c r="K18" s="234">
        <v>99.974999999999994</v>
      </c>
      <c r="L18" s="265"/>
      <c r="M18" s="234">
        <v>101.083333333333</v>
      </c>
      <c r="N18" s="265"/>
      <c r="O18" s="241">
        <v>1.0834328612864701</v>
      </c>
      <c r="P18" s="265"/>
      <c r="Q18" s="234">
        <v>1.2490505527892699</v>
      </c>
      <c r="R18" s="265"/>
      <c r="S18" s="234">
        <v>1.10861048595481</v>
      </c>
      <c r="T18" s="267"/>
      <c r="U18" s="46"/>
      <c r="V18" s="46"/>
      <c r="W18" s="22"/>
      <c r="X18" s="22" t="s">
        <v>96</v>
      </c>
      <c r="Y18" s="26"/>
      <c r="Z18" s="41"/>
    </row>
    <row r="19" spans="1:26">
      <c r="B19" s="44"/>
      <c r="C19" s="44" t="s">
        <v>97</v>
      </c>
      <c r="D19" s="44"/>
      <c r="E19" s="44"/>
      <c r="F19" s="406">
        <v>4.8666666666666698</v>
      </c>
      <c r="G19" s="268">
        <v>86.75</v>
      </c>
      <c r="H19" s="266"/>
      <c r="I19" s="268">
        <v>96.15</v>
      </c>
      <c r="J19" s="245"/>
      <c r="K19" s="234">
        <v>100.02500000000001</v>
      </c>
      <c r="L19" s="265"/>
      <c r="M19" s="234">
        <v>102.058333333333</v>
      </c>
      <c r="N19" s="265"/>
      <c r="O19" s="241">
        <v>10.835734870316999</v>
      </c>
      <c r="P19" s="265"/>
      <c r="Q19" s="234">
        <v>4.0301612064482901</v>
      </c>
      <c r="R19" s="265"/>
      <c r="S19" s="234">
        <v>2.03282512705157</v>
      </c>
      <c r="T19" s="267"/>
      <c r="U19" s="46"/>
      <c r="V19" s="46"/>
      <c r="W19" s="22"/>
      <c r="X19" s="22" t="s">
        <v>98</v>
      </c>
      <c r="Y19" s="26"/>
      <c r="Z19" s="41"/>
    </row>
    <row r="20" spans="1:26">
      <c r="B20" s="44"/>
      <c r="C20" s="44" t="s">
        <v>99</v>
      </c>
      <c r="D20" s="44"/>
      <c r="E20" s="44"/>
      <c r="F20" s="406">
        <v>2.8758333333333299</v>
      </c>
      <c r="G20" s="268">
        <v>88.141666666666694</v>
      </c>
      <c r="H20" s="262"/>
      <c r="I20" s="268">
        <v>97.991666666666703</v>
      </c>
      <c r="J20" s="245"/>
      <c r="K20" s="234">
        <v>100</v>
      </c>
      <c r="L20" s="263"/>
      <c r="M20" s="234">
        <v>102.35833333333299</v>
      </c>
      <c r="N20" s="265"/>
      <c r="O20" s="241">
        <v>11.175191453153101</v>
      </c>
      <c r="P20" s="265"/>
      <c r="Q20" s="234">
        <v>2.0494940045922299</v>
      </c>
      <c r="R20" s="265"/>
      <c r="S20" s="234">
        <v>2.3583333333333298</v>
      </c>
      <c r="T20" s="267"/>
      <c r="U20" s="46"/>
      <c r="V20" s="46"/>
      <c r="W20" s="22"/>
      <c r="X20" s="22" t="s">
        <v>100</v>
      </c>
      <c r="Y20" s="26"/>
      <c r="Z20" s="41"/>
    </row>
    <row r="21" spans="1:26">
      <c r="B21" s="43" t="s">
        <v>101</v>
      </c>
      <c r="C21" s="44"/>
      <c r="D21" s="44"/>
      <c r="E21" s="44"/>
      <c r="F21" s="407">
        <v>56.17</v>
      </c>
      <c r="G21" s="269">
        <v>102.5</v>
      </c>
      <c r="H21" s="270"/>
      <c r="I21" s="269">
        <v>103.4</v>
      </c>
      <c r="J21" s="270"/>
      <c r="K21" s="269">
        <v>100</v>
      </c>
      <c r="L21" s="271"/>
      <c r="M21" s="269">
        <v>99.5</v>
      </c>
      <c r="N21" s="271"/>
      <c r="O21" s="269">
        <v>0.9</v>
      </c>
      <c r="P21" s="271"/>
      <c r="Q21" s="269">
        <v>-3.3</v>
      </c>
      <c r="R21" s="271"/>
      <c r="S21" s="269">
        <v>-0.5</v>
      </c>
      <c r="T21" s="267"/>
      <c r="U21" s="44"/>
      <c r="V21" s="43" t="s">
        <v>102</v>
      </c>
      <c r="W21" s="22"/>
      <c r="X21" s="22"/>
      <c r="Y21" s="26"/>
      <c r="Z21" s="41"/>
    </row>
    <row r="22" spans="1:26">
      <c r="B22" s="44"/>
      <c r="C22" s="44" t="s">
        <v>103</v>
      </c>
      <c r="D22" s="44"/>
      <c r="E22" s="44"/>
      <c r="F22" s="406">
        <v>2.4666666666666699</v>
      </c>
      <c r="G22" s="268">
        <v>98.441666666666706</v>
      </c>
      <c r="H22" s="266"/>
      <c r="I22" s="268">
        <v>99.441666666666706</v>
      </c>
      <c r="J22" s="245"/>
      <c r="K22" s="234">
        <v>99.991666666666703</v>
      </c>
      <c r="L22" s="265"/>
      <c r="M22" s="234">
        <v>100.166666666667</v>
      </c>
      <c r="N22" s="265"/>
      <c r="O22" s="241">
        <v>1.0158300177769799</v>
      </c>
      <c r="P22" s="265"/>
      <c r="Q22" s="245">
        <v>0.55308807508590796</v>
      </c>
      <c r="R22" s="265"/>
      <c r="S22" s="245">
        <v>0.17501458454870999</v>
      </c>
      <c r="T22" s="267"/>
      <c r="U22" s="46"/>
      <c r="V22" s="46"/>
      <c r="W22" s="22"/>
      <c r="X22" s="22" t="s">
        <v>104</v>
      </c>
      <c r="Y22" s="26"/>
      <c r="Z22" s="41"/>
    </row>
    <row r="23" spans="1:26">
      <c r="B23" s="44"/>
      <c r="C23" s="44" t="s">
        <v>105</v>
      </c>
      <c r="D23" s="44"/>
      <c r="E23" s="44"/>
      <c r="F23" s="406">
        <v>19.269166666666699</v>
      </c>
      <c r="G23" s="268">
        <v>98.116666666666703</v>
      </c>
      <c r="H23" s="266"/>
      <c r="I23" s="268">
        <v>99.924999999999997</v>
      </c>
      <c r="J23" s="245"/>
      <c r="K23" s="234">
        <v>100.041666666667</v>
      </c>
      <c r="L23" s="272"/>
      <c r="M23" s="234">
        <v>99.491666666666703</v>
      </c>
      <c r="N23" s="265"/>
      <c r="O23" s="241">
        <v>1.8430439952437601</v>
      </c>
      <c r="P23" s="265"/>
      <c r="Q23" s="245">
        <v>0.116754232340902</v>
      </c>
      <c r="R23" s="265"/>
      <c r="S23" s="245">
        <v>-0.54977092877965805</v>
      </c>
      <c r="T23" s="267"/>
      <c r="U23" s="46"/>
      <c r="V23" s="46"/>
      <c r="W23" s="22"/>
      <c r="X23" s="22" t="s">
        <v>106</v>
      </c>
      <c r="Y23" s="26"/>
      <c r="Z23" s="41"/>
    </row>
    <row r="24" spans="1:26">
      <c r="B24" s="44"/>
      <c r="C24" s="44" t="s">
        <v>107</v>
      </c>
      <c r="D24" s="44"/>
      <c r="E24" s="44"/>
      <c r="F24" s="406">
        <v>5.1775000000000002</v>
      </c>
      <c r="G24" s="268">
        <v>95.4166666666667</v>
      </c>
      <c r="H24" s="266"/>
      <c r="I24" s="268">
        <v>95.9166666666667</v>
      </c>
      <c r="J24" s="245"/>
      <c r="K24" s="234">
        <v>99.983333333333306</v>
      </c>
      <c r="L24" s="265"/>
      <c r="M24" s="234">
        <v>105.158333333333</v>
      </c>
      <c r="N24" s="265"/>
      <c r="O24" s="241">
        <v>0.52401746724890796</v>
      </c>
      <c r="P24" s="265"/>
      <c r="Q24" s="245">
        <v>4.2397914856646404</v>
      </c>
      <c r="R24" s="265"/>
      <c r="S24" s="245">
        <v>5.1758626437739297</v>
      </c>
      <c r="T24" s="267"/>
      <c r="U24" s="46"/>
      <c r="V24" s="46"/>
      <c r="W24" s="22"/>
      <c r="X24" s="22" t="s">
        <v>108</v>
      </c>
      <c r="Y24" s="26"/>
      <c r="Z24" s="41"/>
    </row>
    <row r="25" spans="1:26">
      <c r="B25" s="44"/>
      <c r="C25" s="44" t="s">
        <v>109</v>
      </c>
      <c r="D25" s="44"/>
      <c r="E25" s="44"/>
      <c r="F25" s="406">
        <v>24.16</v>
      </c>
      <c r="G25" s="268">
        <v>111.883333333333</v>
      </c>
      <c r="H25" s="266"/>
      <c r="I25" s="268">
        <v>111.741666666667</v>
      </c>
      <c r="J25" s="273"/>
      <c r="K25" s="235">
        <v>99.95</v>
      </c>
      <c r="L25" s="272"/>
      <c r="M25" s="234">
        <v>97.016666666666694</v>
      </c>
      <c r="N25" s="265"/>
      <c r="O25" s="241">
        <v>-0.126619991062105</v>
      </c>
      <c r="P25" s="265"/>
      <c r="Q25" s="245">
        <v>-10.552613916026599</v>
      </c>
      <c r="R25" s="265"/>
      <c r="S25" s="245">
        <v>-2.93480073370019</v>
      </c>
      <c r="T25" s="267"/>
      <c r="U25" s="46"/>
      <c r="V25" s="46"/>
      <c r="W25" s="22"/>
      <c r="X25" s="22" t="s">
        <v>110</v>
      </c>
      <c r="Y25" s="26"/>
      <c r="Z25" s="41"/>
    </row>
    <row r="26" spans="1:26">
      <c r="B26" s="44"/>
      <c r="C26" s="44" t="s">
        <v>111</v>
      </c>
      <c r="D26" s="44"/>
      <c r="E26" s="44"/>
      <c r="F26" s="406">
        <v>3.9016666666666699</v>
      </c>
      <c r="G26" s="261">
        <v>99.075000000000003</v>
      </c>
      <c r="H26" s="262"/>
      <c r="I26" s="268">
        <v>99.15</v>
      </c>
      <c r="J26" s="245"/>
      <c r="K26" s="234">
        <v>100.033333333333</v>
      </c>
      <c r="L26" s="238"/>
      <c r="M26" s="234">
        <v>100.466666666667</v>
      </c>
      <c r="N26" s="265"/>
      <c r="O26" s="241">
        <v>7.5700227100669801E-2</v>
      </c>
      <c r="P26" s="265"/>
      <c r="Q26" s="245">
        <v>0.89090603462769002</v>
      </c>
      <c r="R26" s="265"/>
      <c r="S26" s="245">
        <v>0.433188937020968</v>
      </c>
      <c r="T26" s="267"/>
      <c r="U26" s="46"/>
      <c r="V26" s="46"/>
      <c r="W26" s="22"/>
      <c r="X26" s="22" t="s">
        <v>112</v>
      </c>
      <c r="Y26" s="26"/>
      <c r="Z26" s="41"/>
    </row>
    <row r="27" spans="1:26">
      <c r="B27" s="44"/>
      <c r="C27" s="44" t="s">
        <v>113</v>
      </c>
      <c r="D27" s="44"/>
      <c r="E27" s="44"/>
      <c r="F27" s="406">
        <v>1.1908333333333301</v>
      </c>
      <c r="G27" s="261">
        <v>93.85</v>
      </c>
      <c r="H27" s="262"/>
      <c r="I27" s="244">
        <v>98.3</v>
      </c>
      <c r="J27" s="273"/>
      <c r="K27" s="235">
        <v>100.01666666666701</v>
      </c>
      <c r="L27" s="238"/>
      <c r="M27" s="234">
        <v>108.26666666666701</v>
      </c>
      <c r="N27" s="265"/>
      <c r="O27" s="241">
        <v>4.74160895045285</v>
      </c>
      <c r="P27" s="265"/>
      <c r="Q27" s="245">
        <v>1.74635469650728</v>
      </c>
      <c r="R27" s="265"/>
      <c r="S27" s="245">
        <v>8.2486252291284607</v>
      </c>
      <c r="T27" s="267"/>
      <c r="U27" s="46"/>
      <c r="V27" s="46"/>
      <c r="W27" s="22"/>
      <c r="X27" s="22" t="s">
        <v>114</v>
      </c>
      <c r="Y27" s="26"/>
      <c r="Z27" s="41"/>
    </row>
    <row r="28" spans="1:26" ht="18.75">
      <c r="A28" s="45" t="s">
        <v>312</v>
      </c>
      <c r="B28" s="44"/>
      <c r="C28" s="44"/>
      <c r="D28" s="44"/>
      <c r="E28" s="44"/>
      <c r="F28" s="405">
        <v>55.923333333333296</v>
      </c>
      <c r="G28" s="261">
        <v>96.591666666666697</v>
      </c>
      <c r="H28" s="242"/>
      <c r="I28" s="261">
        <v>98.741666666666703</v>
      </c>
      <c r="J28" s="274"/>
      <c r="K28" s="236">
        <v>100.033333333333</v>
      </c>
      <c r="L28" s="238"/>
      <c r="M28" s="233">
        <v>101.183333333333</v>
      </c>
      <c r="N28" s="263"/>
      <c r="O28" s="236">
        <v>2.2258648951772999</v>
      </c>
      <c r="P28" s="263"/>
      <c r="Q28" s="243">
        <v>1.30812726812388</v>
      </c>
      <c r="R28" s="263"/>
      <c r="S28" s="243">
        <v>1.14961679440189</v>
      </c>
      <c r="T28" s="267"/>
      <c r="U28" s="43" t="s">
        <v>311</v>
      </c>
      <c r="V28" s="46"/>
      <c r="W28" s="22"/>
      <c r="X28" s="22"/>
      <c r="Y28" s="26"/>
      <c r="Z28" s="41"/>
    </row>
    <row r="29" spans="1:26">
      <c r="B29" s="43" t="s">
        <v>115</v>
      </c>
      <c r="C29" s="44"/>
      <c r="D29" s="44"/>
      <c r="E29" s="44"/>
      <c r="F29" s="405">
        <v>44.076666666666704</v>
      </c>
      <c r="G29" s="269">
        <v>101.8</v>
      </c>
      <c r="H29" s="271"/>
      <c r="I29" s="242">
        <v>105.916666666667</v>
      </c>
      <c r="J29" s="239"/>
      <c r="K29" s="236">
        <v>99.9583333333333</v>
      </c>
      <c r="L29" s="238"/>
      <c r="M29" s="233">
        <v>101.075</v>
      </c>
      <c r="N29" s="263"/>
      <c r="O29" s="236">
        <v>4.04387688277669</v>
      </c>
      <c r="P29" s="263"/>
      <c r="Q29" s="243">
        <v>-5.62549173878838</v>
      </c>
      <c r="R29" s="263"/>
      <c r="S29" s="243">
        <v>1.117132138391</v>
      </c>
      <c r="T29" s="267"/>
      <c r="U29" s="46"/>
      <c r="V29" s="46"/>
      <c r="W29" s="229" t="s">
        <v>116</v>
      </c>
      <c r="X29" s="22"/>
      <c r="Y29" s="26"/>
      <c r="Z29" s="41"/>
    </row>
    <row r="30" spans="1:26">
      <c r="B30" s="44"/>
      <c r="C30" s="44" t="s">
        <v>117</v>
      </c>
      <c r="D30" s="44"/>
      <c r="E30" s="44"/>
      <c r="F30" s="406">
        <v>32.141666666666701</v>
      </c>
      <c r="G30" s="275">
        <v>97.7083333333333</v>
      </c>
      <c r="H30" s="276"/>
      <c r="I30" s="268">
        <v>102.22499999999999</v>
      </c>
      <c r="J30" s="273"/>
      <c r="K30" s="235">
        <v>99.966666666666697</v>
      </c>
      <c r="L30" s="272"/>
      <c r="M30" s="234">
        <v>103.133333333333</v>
      </c>
      <c r="N30" s="265"/>
      <c r="O30" s="239">
        <v>4.6226012793177098</v>
      </c>
      <c r="P30" s="265"/>
      <c r="Q30" s="245">
        <v>-2.20917909839409</v>
      </c>
      <c r="R30" s="265"/>
      <c r="S30" s="245">
        <v>3.1677225741914001</v>
      </c>
      <c r="T30" s="267"/>
      <c r="U30" s="46"/>
      <c r="V30" s="46"/>
      <c r="W30" s="22"/>
      <c r="X30" s="22" t="s">
        <v>118</v>
      </c>
      <c r="Y30" s="26"/>
      <c r="Z30" s="41"/>
    </row>
    <row r="31" spans="1:26">
      <c r="B31" s="44"/>
      <c r="C31" s="22" t="s">
        <v>119</v>
      </c>
      <c r="D31" s="22"/>
      <c r="E31" s="22"/>
      <c r="F31" s="406">
        <v>11.935833333333299</v>
      </c>
      <c r="G31" s="275">
        <v>116.7</v>
      </c>
      <c r="H31" s="276"/>
      <c r="I31" s="268">
        <v>119.458333333333</v>
      </c>
      <c r="J31" s="241"/>
      <c r="K31" s="235">
        <v>99.991666666666703</v>
      </c>
      <c r="L31" s="272"/>
      <c r="M31" s="234">
        <v>93.9166666666667</v>
      </c>
      <c r="N31" s="265"/>
      <c r="O31" s="241">
        <v>2.3636103970294098</v>
      </c>
      <c r="P31" s="265"/>
      <c r="Q31" s="245">
        <v>-16.295779560516198</v>
      </c>
      <c r="R31" s="265"/>
      <c r="S31" s="245">
        <v>-6.0755062921910001</v>
      </c>
      <c r="T31" s="267"/>
      <c r="U31" s="46"/>
      <c r="V31" s="46"/>
      <c r="W31" s="22"/>
      <c r="X31" s="22" t="s">
        <v>120</v>
      </c>
      <c r="Y31" s="26"/>
      <c r="Z31" s="41"/>
    </row>
    <row r="32" spans="1:26" ht="6" customHeight="1">
      <c r="A32" s="47"/>
      <c r="B32" s="48"/>
      <c r="C32" s="48"/>
      <c r="D32" s="48"/>
      <c r="E32" s="48"/>
      <c r="F32" s="408"/>
      <c r="G32" s="277"/>
      <c r="H32" s="278"/>
      <c r="I32" s="279"/>
      <c r="J32" s="246"/>
      <c r="K32" s="237"/>
      <c r="L32" s="280"/>
      <c r="M32" s="281"/>
      <c r="N32" s="282"/>
      <c r="O32" s="246"/>
      <c r="P32" s="282"/>
      <c r="Q32" s="247"/>
      <c r="R32" s="282"/>
      <c r="S32" s="247"/>
      <c r="T32" s="283"/>
      <c r="U32" s="284"/>
      <c r="V32" s="284"/>
      <c r="W32" s="285"/>
      <c r="X32" s="285"/>
      <c r="Y32" s="26"/>
      <c r="Z32" s="41"/>
    </row>
    <row r="33" spans="1:26" ht="6" customHeight="1">
      <c r="I33" s="287"/>
      <c r="J33" s="287"/>
      <c r="K33" s="287"/>
      <c r="L33" s="287"/>
      <c r="M33" s="287"/>
      <c r="N33" s="287"/>
      <c r="O33" s="287"/>
      <c r="P33" s="287"/>
      <c r="Z33" s="41"/>
    </row>
    <row r="34" spans="1:26">
      <c r="A34" s="52" t="s">
        <v>121</v>
      </c>
      <c r="K34" s="288"/>
      <c r="W34" s="53"/>
      <c r="X34" s="53"/>
      <c r="Z34" s="41"/>
    </row>
    <row r="35" spans="1:26">
      <c r="A35" s="52" t="s">
        <v>122</v>
      </c>
      <c r="K35" s="288"/>
      <c r="W35" s="53"/>
      <c r="X35" s="53"/>
      <c r="Z35" s="41"/>
    </row>
    <row r="36" spans="1:26">
      <c r="W36" s="53"/>
      <c r="X36" s="53"/>
      <c r="Y36" s="53"/>
      <c r="Z36" s="41"/>
    </row>
    <row r="37" spans="1:26">
      <c r="W37" s="53"/>
      <c r="X37" s="53"/>
      <c r="Y37" s="53"/>
      <c r="Z37" s="41"/>
    </row>
  </sheetData>
  <mergeCells count="20"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</mergeCells>
  <pageMargins left="0.39370078740157483" right="0.35433070866141736" top="0.78740157480314965" bottom="0.59055118110236227" header="0.51181102362204722" footer="0.51181102362204722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41"/>
  <sheetViews>
    <sheetView tabSelected="1" workbookViewId="0">
      <selection activeCell="AB10" sqref="AB10"/>
    </sheetView>
  </sheetViews>
  <sheetFormatPr defaultRowHeight="15.75"/>
  <cols>
    <col min="1" max="1" width="1.28515625" style="41" customWidth="1"/>
    <col min="2" max="2" width="1" style="41" customWidth="1"/>
    <col min="3" max="3" width="3.140625" style="41" customWidth="1"/>
    <col min="4" max="4" width="5.28515625" style="41" customWidth="1"/>
    <col min="5" max="5" width="12.7109375" style="41" customWidth="1"/>
    <col min="6" max="6" width="7.7109375" style="41" customWidth="1"/>
    <col min="7" max="7" width="3.28515625" style="41" customWidth="1"/>
    <col min="8" max="8" width="7.7109375" style="41" customWidth="1"/>
    <col min="9" max="9" width="3.28515625" style="41" customWidth="1"/>
    <col min="10" max="10" width="7.7109375" style="41" customWidth="1"/>
    <col min="11" max="11" width="3.28515625" style="41" customWidth="1"/>
    <col min="12" max="12" width="8.28515625" style="41" customWidth="1"/>
    <col min="13" max="13" width="2.7109375" style="41" customWidth="1"/>
    <col min="14" max="14" width="7.42578125" style="41" customWidth="1"/>
    <col min="15" max="15" width="3.42578125" style="41" customWidth="1"/>
    <col min="16" max="16" width="7.42578125" style="26" customWidth="1"/>
    <col min="17" max="17" width="3.42578125" style="26" customWidth="1"/>
    <col min="18" max="18" width="7.42578125" style="26" customWidth="1"/>
    <col min="19" max="19" width="3.42578125" style="26" customWidth="1"/>
    <col min="20" max="21" width="0.85546875" style="26" customWidth="1"/>
    <col min="22" max="22" width="1" style="41" customWidth="1"/>
    <col min="23" max="23" width="24.7109375" style="41" customWidth="1"/>
    <col min="24" max="24" width="2.28515625" style="41" customWidth="1"/>
    <col min="25" max="25" width="4.5703125" style="26" customWidth="1"/>
    <col min="26" max="16384" width="9.140625" style="41"/>
  </cols>
  <sheetData>
    <row r="1" spans="1:25" s="5" customFormat="1" ht="21.75" customHeight="1">
      <c r="A1" s="1" t="s">
        <v>0</v>
      </c>
      <c r="D1" s="34">
        <v>14.8</v>
      </c>
      <c r="E1" s="1" t="s">
        <v>318</v>
      </c>
      <c r="P1" s="7"/>
      <c r="Q1" s="7"/>
      <c r="R1" s="7"/>
      <c r="S1" s="7"/>
      <c r="T1" s="7"/>
      <c r="U1" s="7"/>
      <c r="Y1" s="7"/>
    </row>
    <row r="2" spans="1:25" s="5" customFormat="1" ht="18.75" customHeight="1">
      <c r="A2" s="1" t="s">
        <v>25</v>
      </c>
      <c r="D2" s="34">
        <v>14.8</v>
      </c>
      <c r="E2" s="35" t="s">
        <v>319</v>
      </c>
      <c r="Y2" s="7"/>
    </row>
    <row r="3" spans="1:25" s="36" customFormat="1" ht="13.5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 t="s">
        <v>71</v>
      </c>
      <c r="X3" s="39"/>
    </row>
    <row r="4" spans="1:25" s="37" customFormat="1" ht="3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s="17" customFormat="1" ht="18.95" customHeight="1">
      <c r="A5" s="414" t="s">
        <v>123</v>
      </c>
      <c r="B5" s="414"/>
      <c r="C5" s="414"/>
      <c r="D5" s="414"/>
      <c r="E5" s="414"/>
      <c r="F5" s="331" t="s">
        <v>73</v>
      </c>
      <c r="G5" s="332"/>
      <c r="H5" s="332"/>
      <c r="I5" s="332"/>
      <c r="J5" s="332"/>
      <c r="K5" s="332"/>
      <c r="L5" s="332"/>
      <c r="M5" s="333"/>
      <c r="N5" s="332" t="s">
        <v>74</v>
      </c>
      <c r="O5" s="332"/>
      <c r="P5" s="332"/>
      <c r="Q5" s="332"/>
      <c r="R5" s="332"/>
      <c r="S5" s="333"/>
      <c r="T5" s="10"/>
      <c r="U5" s="10"/>
      <c r="V5" s="414" t="s">
        <v>124</v>
      </c>
      <c r="W5" s="414"/>
      <c r="X5" s="248"/>
      <c r="Y5" s="248"/>
    </row>
    <row r="6" spans="1:25" s="17" customFormat="1" ht="18.95" customHeight="1">
      <c r="A6" s="415"/>
      <c r="B6" s="415"/>
      <c r="C6" s="415"/>
      <c r="D6" s="415"/>
      <c r="E6" s="416"/>
      <c r="F6" s="345" t="s">
        <v>77</v>
      </c>
      <c r="G6" s="417"/>
      <c r="H6" s="417"/>
      <c r="I6" s="417"/>
      <c r="J6" s="417"/>
      <c r="K6" s="417"/>
      <c r="L6" s="417"/>
      <c r="M6" s="346"/>
      <c r="N6" s="417" t="s">
        <v>78</v>
      </c>
      <c r="O6" s="417"/>
      <c r="P6" s="417"/>
      <c r="Q6" s="417"/>
      <c r="R6" s="417"/>
      <c r="S6" s="346"/>
      <c r="T6" s="248"/>
      <c r="U6" s="248"/>
      <c r="V6" s="416"/>
      <c r="W6" s="415"/>
      <c r="X6" s="418"/>
      <c r="Y6" s="6"/>
    </row>
    <row r="7" spans="1:25" s="17" customFormat="1" ht="18.95" customHeight="1">
      <c r="A7" s="415"/>
      <c r="B7" s="415"/>
      <c r="C7" s="415"/>
      <c r="D7" s="415"/>
      <c r="E7" s="416"/>
      <c r="F7" s="400" t="s">
        <v>131</v>
      </c>
      <c r="G7" s="401"/>
      <c r="H7" s="402" t="s">
        <v>132</v>
      </c>
      <c r="I7" s="401"/>
      <c r="J7" s="402" t="s">
        <v>133</v>
      </c>
      <c r="K7" s="401"/>
      <c r="L7" s="402" t="s">
        <v>316</v>
      </c>
      <c r="M7" s="401"/>
      <c r="N7" s="402" t="s">
        <v>132</v>
      </c>
      <c r="O7" s="401"/>
      <c r="P7" s="402" t="s">
        <v>133</v>
      </c>
      <c r="Q7" s="401"/>
      <c r="R7" s="402" t="s">
        <v>316</v>
      </c>
      <c r="S7" s="401"/>
      <c r="T7" s="6"/>
      <c r="U7" s="6"/>
      <c r="V7" s="416"/>
      <c r="W7" s="415"/>
      <c r="X7" s="418"/>
      <c r="Y7" s="6"/>
    </row>
    <row r="8" spans="1:25" s="17" customFormat="1" ht="18.95" customHeight="1">
      <c r="A8" s="419"/>
      <c r="B8" s="419"/>
      <c r="C8" s="419"/>
      <c r="D8" s="419"/>
      <c r="E8" s="419"/>
      <c r="F8" s="403" t="s">
        <v>134</v>
      </c>
      <c r="G8" s="404"/>
      <c r="H8" s="403" t="s">
        <v>135</v>
      </c>
      <c r="I8" s="404"/>
      <c r="J8" s="403" t="s">
        <v>136</v>
      </c>
      <c r="K8" s="404"/>
      <c r="L8" s="403" t="s">
        <v>136</v>
      </c>
      <c r="M8" s="404"/>
      <c r="N8" s="403" t="s">
        <v>135</v>
      </c>
      <c r="O8" s="404"/>
      <c r="P8" s="403" t="s">
        <v>136</v>
      </c>
      <c r="Q8" s="404"/>
      <c r="R8" s="403" t="s">
        <v>317</v>
      </c>
      <c r="S8" s="404"/>
      <c r="T8" s="90"/>
      <c r="U8" s="90"/>
      <c r="V8" s="419"/>
      <c r="W8" s="419"/>
      <c r="X8" s="418"/>
      <c r="Y8" s="6"/>
    </row>
    <row r="9" spans="1:25" s="17" customFormat="1" ht="2.25" customHeight="1">
      <c r="A9" s="418"/>
      <c r="B9" s="418"/>
      <c r="C9" s="418"/>
      <c r="D9" s="418"/>
      <c r="E9" s="418"/>
      <c r="F9" s="289"/>
      <c r="G9" s="290"/>
      <c r="H9" s="59"/>
      <c r="I9" s="60"/>
      <c r="J9" s="289"/>
      <c r="K9" s="290"/>
      <c r="L9" s="420"/>
      <c r="M9" s="95"/>
      <c r="N9" s="289"/>
      <c r="O9" s="290"/>
      <c r="P9" s="289"/>
      <c r="Q9" s="290"/>
      <c r="R9" s="420"/>
      <c r="S9" s="95"/>
      <c r="T9" s="6"/>
      <c r="U9" s="6"/>
      <c r="V9" s="418"/>
      <c r="W9" s="418"/>
      <c r="X9" s="418"/>
      <c r="Y9" s="6"/>
    </row>
    <row r="10" spans="1:25" s="5" customFormat="1" ht="18.95" customHeight="1">
      <c r="A10" s="54" t="s">
        <v>137</v>
      </c>
      <c r="B10" s="55"/>
      <c r="C10" s="55"/>
      <c r="D10" s="55"/>
      <c r="E10" s="55"/>
      <c r="F10" s="291"/>
      <c r="G10" s="292"/>
      <c r="H10" s="61"/>
      <c r="I10" s="61"/>
      <c r="J10" s="291"/>
      <c r="K10" s="292"/>
      <c r="L10" s="421"/>
      <c r="M10" s="422"/>
      <c r="N10" s="291"/>
      <c r="O10" s="292"/>
      <c r="P10" s="291"/>
      <c r="Q10" s="292"/>
      <c r="R10" s="421"/>
      <c r="S10" s="422"/>
      <c r="T10" s="423"/>
      <c r="U10" s="62" t="s">
        <v>155</v>
      </c>
      <c r="V10" s="57"/>
      <c r="W10" s="55"/>
      <c r="X10" s="249"/>
      <c r="Y10" s="6"/>
    </row>
    <row r="11" spans="1:25" s="5" customFormat="1" ht="2.25" customHeight="1">
      <c r="A11" s="54"/>
      <c r="B11" s="55"/>
      <c r="C11" s="55"/>
      <c r="D11" s="55"/>
      <c r="E11" s="55"/>
      <c r="F11" s="291"/>
      <c r="G11" s="292"/>
      <c r="H11" s="61"/>
      <c r="I11" s="61"/>
      <c r="J11" s="291"/>
      <c r="K11" s="292"/>
      <c r="L11" s="421"/>
      <c r="M11" s="422"/>
      <c r="N11" s="291"/>
      <c r="O11" s="292"/>
      <c r="P11" s="291"/>
      <c r="Q11" s="292"/>
      <c r="R11" s="421"/>
      <c r="S11" s="422"/>
      <c r="T11" s="424"/>
      <c r="U11" s="61"/>
      <c r="V11" s="63"/>
      <c r="W11" s="63"/>
      <c r="X11" s="249"/>
      <c r="Y11" s="6"/>
    </row>
    <row r="12" spans="1:25" s="17" customFormat="1" ht="18.95" customHeight="1">
      <c r="A12" s="6" t="s">
        <v>138</v>
      </c>
      <c r="B12" s="56"/>
      <c r="C12" s="56"/>
      <c r="D12" s="57"/>
      <c r="E12" s="57"/>
      <c r="F12" s="294">
        <v>95.674999999999997</v>
      </c>
      <c r="G12" s="295"/>
      <c r="H12" s="296">
        <v>98.5416666666667</v>
      </c>
      <c r="I12" s="296"/>
      <c r="J12" s="294">
        <v>99.966666666666697</v>
      </c>
      <c r="K12" s="297"/>
      <c r="L12" s="425">
        <v>100.8</v>
      </c>
      <c r="M12" s="426"/>
      <c r="N12" s="298">
        <v>2.9962546816479501</v>
      </c>
      <c r="O12" s="299"/>
      <c r="P12" s="300">
        <v>1.446088794926</v>
      </c>
      <c r="Q12" s="297"/>
      <c r="R12" s="425">
        <v>0.83361120373455899</v>
      </c>
      <c r="S12" s="426"/>
      <c r="T12" s="427"/>
      <c r="U12" s="64"/>
      <c r="V12" s="17" t="s">
        <v>156</v>
      </c>
      <c r="W12" s="65"/>
      <c r="X12" s="6"/>
      <c r="Y12" s="6"/>
    </row>
    <row r="13" spans="1:25" s="17" customFormat="1" ht="18.95" customHeight="1">
      <c r="A13" s="6" t="s">
        <v>139</v>
      </c>
      <c r="B13" s="56"/>
      <c r="C13" s="56"/>
      <c r="D13" s="57"/>
      <c r="E13" s="57"/>
      <c r="F13" s="294">
        <v>95.8333333333333</v>
      </c>
      <c r="G13" s="295"/>
      <c r="H13" s="296">
        <v>99.15</v>
      </c>
      <c r="I13" s="296"/>
      <c r="J13" s="294">
        <v>99.991666666666703</v>
      </c>
      <c r="K13" s="297"/>
      <c r="L13" s="425">
        <v>100.768895</v>
      </c>
      <c r="M13" s="426"/>
      <c r="N13" s="298">
        <v>3.46086956521739</v>
      </c>
      <c r="O13" s="299"/>
      <c r="P13" s="300">
        <v>0.84888216506977598</v>
      </c>
      <c r="Q13" s="297"/>
      <c r="R13" s="425">
        <v>0.77729310775897298</v>
      </c>
      <c r="S13" s="426"/>
      <c r="T13" s="427"/>
      <c r="U13" s="64"/>
      <c r="V13" s="17" t="s">
        <v>157</v>
      </c>
      <c r="W13" s="65"/>
      <c r="X13" s="6"/>
      <c r="Y13" s="6"/>
    </row>
    <row r="14" spans="1:25" s="17" customFormat="1" ht="18.95" customHeight="1">
      <c r="A14" s="6" t="s">
        <v>140</v>
      </c>
      <c r="B14" s="56"/>
      <c r="C14" s="56"/>
      <c r="D14" s="57"/>
      <c r="E14" s="57"/>
      <c r="F14" s="294">
        <v>99.625</v>
      </c>
      <c r="G14" s="295"/>
      <c r="H14" s="296">
        <v>99.85</v>
      </c>
      <c r="I14" s="296"/>
      <c r="J14" s="294">
        <v>100</v>
      </c>
      <c r="K14" s="297"/>
      <c r="L14" s="425">
        <v>100.316666666667</v>
      </c>
      <c r="M14" s="426"/>
      <c r="N14" s="298">
        <v>0.225846925972362</v>
      </c>
      <c r="O14" s="299"/>
      <c r="P14" s="300">
        <v>0.15022533800703</v>
      </c>
      <c r="Q14" s="297"/>
      <c r="R14" s="425">
        <v>0.31666666666667698</v>
      </c>
      <c r="S14" s="426"/>
      <c r="T14" s="427"/>
      <c r="U14" s="64"/>
      <c r="V14" s="17" t="s">
        <v>158</v>
      </c>
      <c r="W14" s="65"/>
      <c r="X14" s="6"/>
      <c r="Y14" s="6"/>
    </row>
    <row r="15" spans="1:25" s="17" customFormat="1" ht="18.95" customHeight="1">
      <c r="A15" s="6" t="s">
        <v>141</v>
      </c>
      <c r="B15" s="56"/>
      <c r="C15" s="56"/>
      <c r="D15" s="57"/>
      <c r="E15" s="57"/>
      <c r="F15" s="294">
        <v>96.4</v>
      </c>
      <c r="G15" s="295"/>
      <c r="H15" s="296">
        <v>98.841666666666697</v>
      </c>
      <c r="I15" s="296"/>
      <c r="J15" s="294">
        <v>99.95</v>
      </c>
      <c r="K15" s="297"/>
      <c r="L15" s="425">
        <v>101.47499999999999</v>
      </c>
      <c r="M15" s="426"/>
      <c r="N15" s="298">
        <v>2.5328492392808002</v>
      </c>
      <c r="O15" s="299"/>
      <c r="P15" s="300">
        <v>1.12132197959698</v>
      </c>
      <c r="Q15" s="297"/>
      <c r="R15" s="425">
        <v>1.52576288144073</v>
      </c>
      <c r="S15" s="426"/>
      <c r="T15" s="427"/>
      <c r="U15" s="64"/>
      <c r="V15" s="66" t="s">
        <v>159</v>
      </c>
      <c r="W15" s="65"/>
      <c r="X15" s="6"/>
      <c r="Y15" s="6"/>
    </row>
    <row r="16" spans="1:25" s="17" customFormat="1" ht="18.95" customHeight="1">
      <c r="A16" s="6" t="s">
        <v>142</v>
      </c>
      <c r="B16" s="56"/>
      <c r="C16" s="56"/>
      <c r="D16" s="57"/>
      <c r="E16" s="57"/>
      <c r="F16" s="294">
        <v>97.391666666666694</v>
      </c>
      <c r="G16" s="295"/>
      <c r="H16" s="296">
        <v>99.275000000000006</v>
      </c>
      <c r="I16" s="296"/>
      <c r="J16" s="294">
        <v>100.041666666667</v>
      </c>
      <c r="K16" s="297"/>
      <c r="L16" s="425">
        <v>100.841666666667</v>
      </c>
      <c r="M16" s="426"/>
      <c r="N16" s="298">
        <v>1.9337725678104101</v>
      </c>
      <c r="O16" s="299"/>
      <c r="P16" s="300">
        <v>0.77226559221018898</v>
      </c>
      <c r="Q16" s="297"/>
      <c r="R16" s="425">
        <v>0.79966680549767799</v>
      </c>
      <c r="S16" s="426"/>
      <c r="T16" s="427"/>
      <c r="U16" s="64"/>
      <c r="V16" s="17" t="s">
        <v>160</v>
      </c>
      <c r="W16" s="65"/>
      <c r="X16" s="6"/>
      <c r="Y16" s="6"/>
    </row>
    <row r="17" spans="1:24" s="17" customFormat="1" ht="18.95" customHeight="1">
      <c r="A17" s="6" t="s">
        <v>143</v>
      </c>
      <c r="B17" s="56"/>
      <c r="C17" s="56"/>
      <c r="D17" s="57"/>
      <c r="E17" s="57"/>
      <c r="F17" s="294">
        <v>98.441666666666706</v>
      </c>
      <c r="G17" s="295"/>
      <c r="H17" s="296">
        <v>99.566666666666706</v>
      </c>
      <c r="I17" s="296"/>
      <c r="J17" s="294">
        <v>100.01666666666701</v>
      </c>
      <c r="K17" s="297"/>
      <c r="L17" s="425">
        <v>100.5</v>
      </c>
      <c r="M17" s="426"/>
      <c r="N17" s="298">
        <v>1.14280876999917</v>
      </c>
      <c r="O17" s="299"/>
      <c r="P17" s="300">
        <v>0.45195848677600398</v>
      </c>
      <c r="Q17" s="297"/>
      <c r="R17" s="425">
        <v>0.48325279120148201</v>
      </c>
      <c r="S17" s="426"/>
      <c r="T17" s="427"/>
      <c r="U17" s="64"/>
      <c r="V17" s="17" t="s">
        <v>161</v>
      </c>
      <c r="W17" s="65"/>
      <c r="X17" s="6"/>
    </row>
    <row r="18" spans="1:24" s="17" customFormat="1" ht="18.95" customHeight="1">
      <c r="A18" s="6" t="s">
        <v>144</v>
      </c>
      <c r="B18" s="56"/>
      <c r="C18" s="56"/>
      <c r="D18" s="57"/>
      <c r="E18" s="57"/>
      <c r="F18" s="294">
        <v>97.424999999999997</v>
      </c>
      <c r="G18" s="295"/>
      <c r="H18" s="294">
        <v>98.55</v>
      </c>
      <c r="I18" s="296"/>
      <c r="J18" s="294">
        <v>100.041666666667</v>
      </c>
      <c r="K18" s="297"/>
      <c r="L18" s="425">
        <v>103.14639</v>
      </c>
      <c r="M18" s="426"/>
      <c r="N18" s="298">
        <v>1.1547344110854401</v>
      </c>
      <c r="O18" s="299"/>
      <c r="P18" s="300">
        <v>1.5136140706916801</v>
      </c>
      <c r="Q18" s="297"/>
      <c r="R18" s="425">
        <v>3.1034302374011</v>
      </c>
      <c r="S18" s="426"/>
      <c r="T18" s="427"/>
      <c r="U18" s="64"/>
      <c r="V18" s="17" t="s">
        <v>162</v>
      </c>
      <c r="W18" s="65"/>
      <c r="X18" s="6"/>
    </row>
    <row r="19" spans="1:24" s="17" customFormat="1" ht="18.95" customHeight="1">
      <c r="A19" s="6" t="s">
        <v>145</v>
      </c>
      <c r="B19" s="56"/>
      <c r="C19" s="56"/>
      <c r="D19" s="57"/>
      <c r="E19" s="57"/>
      <c r="F19" s="294">
        <v>96.591666666666697</v>
      </c>
      <c r="G19" s="295"/>
      <c r="H19" s="294">
        <v>98.741666666666703</v>
      </c>
      <c r="I19" s="296"/>
      <c r="J19" s="294">
        <v>100.033333333333</v>
      </c>
      <c r="K19" s="297"/>
      <c r="L19" s="425">
        <v>101.183333333333</v>
      </c>
      <c r="M19" s="426"/>
      <c r="N19" s="298">
        <v>2.2258648951772999</v>
      </c>
      <c r="O19" s="299"/>
      <c r="P19" s="300">
        <v>1.30812726812388</v>
      </c>
      <c r="Q19" s="297"/>
      <c r="R19" s="425">
        <v>1.14961679440189</v>
      </c>
      <c r="S19" s="426"/>
      <c r="T19" s="427"/>
      <c r="U19" s="64"/>
      <c r="V19" s="17" t="s">
        <v>163</v>
      </c>
      <c r="W19" s="65"/>
      <c r="X19" s="6"/>
    </row>
    <row r="20" spans="1:24" s="17" customFormat="1" ht="18.95" customHeight="1">
      <c r="A20" s="6" t="s">
        <v>146</v>
      </c>
      <c r="B20" s="56"/>
      <c r="C20" s="56"/>
      <c r="D20" s="57"/>
      <c r="E20" s="57"/>
      <c r="F20" s="294">
        <v>96.875</v>
      </c>
      <c r="G20" s="295"/>
      <c r="H20" s="294">
        <v>99.724999999999994</v>
      </c>
      <c r="I20" s="296"/>
      <c r="J20" s="294">
        <v>100.041666666667</v>
      </c>
      <c r="K20" s="297"/>
      <c r="L20" s="425">
        <v>100.866666666667</v>
      </c>
      <c r="M20" s="426"/>
      <c r="N20" s="298">
        <v>2.9419354838709499</v>
      </c>
      <c r="O20" s="299"/>
      <c r="P20" s="300">
        <v>0.31753990139552901</v>
      </c>
      <c r="Q20" s="297"/>
      <c r="R20" s="425">
        <v>0.82465639316952999</v>
      </c>
      <c r="S20" s="426"/>
      <c r="T20" s="427"/>
      <c r="U20" s="64"/>
      <c r="V20" s="17" t="s">
        <v>164</v>
      </c>
      <c r="W20" s="65"/>
      <c r="X20" s="6"/>
    </row>
    <row r="21" spans="1:24" s="17" customFormat="1" ht="18.95" customHeight="1">
      <c r="A21" s="6" t="s">
        <v>147</v>
      </c>
      <c r="B21" s="56"/>
      <c r="C21" s="56"/>
      <c r="D21" s="57"/>
      <c r="E21" s="57"/>
      <c r="F21" s="294">
        <v>95.808333333333294</v>
      </c>
      <c r="G21" s="295"/>
      <c r="H21" s="294">
        <v>98.991666666666703</v>
      </c>
      <c r="I21" s="296"/>
      <c r="J21" s="294">
        <v>99.9583333333333</v>
      </c>
      <c r="K21" s="297"/>
      <c r="L21" s="425">
        <v>100.47499999999999</v>
      </c>
      <c r="M21" s="426"/>
      <c r="N21" s="298">
        <v>3.3226058971905799</v>
      </c>
      <c r="O21" s="299"/>
      <c r="P21" s="301">
        <v>0.97651317450964104</v>
      </c>
      <c r="Q21" s="297"/>
      <c r="R21" s="427">
        <v>0.51688203418092205</v>
      </c>
      <c r="S21" s="426"/>
      <c r="T21" s="18"/>
      <c r="U21" s="64"/>
      <c r="V21" s="17" t="s">
        <v>165</v>
      </c>
      <c r="W21" s="65"/>
      <c r="X21" s="6"/>
    </row>
    <row r="22" spans="1:24" s="17" customFormat="1" ht="18.95" customHeight="1">
      <c r="A22" s="6" t="s">
        <v>148</v>
      </c>
      <c r="B22" s="56"/>
      <c r="C22" s="56"/>
      <c r="D22" s="57"/>
      <c r="E22" s="57"/>
      <c r="F22" s="294">
        <v>98.95</v>
      </c>
      <c r="G22" s="295"/>
      <c r="H22" s="294">
        <v>99.533333333333303</v>
      </c>
      <c r="I22" s="296"/>
      <c r="J22" s="294">
        <v>99.95</v>
      </c>
      <c r="K22" s="297"/>
      <c r="L22" s="425">
        <v>101.816666666667</v>
      </c>
      <c r="M22" s="426"/>
      <c r="N22" s="298">
        <v>0.58952332828027199</v>
      </c>
      <c r="O22" s="299"/>
      <c r="P22" s="301">
        <v>0.41862022772942298</v>
      </c>
      <c r="Q22" s="297"/>
      <c r="R22" s="427">
        <v>1.8676004669001101</v>
      </c>
      <c r="S22" s="426"/>
      <c r="T22" s="427"/>
      <c r="U22" s="55"/>
      <c r="V22" s="17" t="s">
        <v>166</v>
      </c>
      <c r="W22" s="65"/>
      <c r="X22" s="6"/>
    </row>
    <row r="23" spans="1:24" s="17" customFormat="1" ht="18.95" customHeight="1">
      <c r="A23" s="6" t="s">
        <v>149</v>
      </c>
      <c r="B23" s="56"/>
      <c r="C23" s="58"/>
      <c r="D23" s="57"/>
      <c r="E23" s="57"/>
      <c r="F23" s="294">
        <v>96.558333333333294</v>
      </c>
      <c r="G23" s="295"/>
      <c r="H23" s="294">
        <v>97.408333333333303</v>
      </c>
      <c r="I23" s="296"/>
      <c r="J23" s="294">
        <v>99.966666666666697</v>
      </c>
      <c r="K23" s="297"/>
      <c r="L23" s="425">
        <v>100.77500000000001</v>
      </c>
      <c r="M23" s="426"/>
      <c r="N23" s="298">
        <v>0.88029688443943699</v>
      </c>
      <c r="O23" s="299"/>
      <c r="P23" s="301">
        <v>2.6264008897254301</v>
      </c>
      <c r="Q23" s="297"/>
      <c r="R23" s="427">
        <v>0.808602867622502</v>
      </c>
      <c r="S23" s="426"/>
      <c r="T23" s="427"/>
      <c r="U23" s="64"/>
      <c r="V23" s="17" t="s">
        <v>167</v>
      </c>
      <c r="W23" s="65"/>
      <c r="X23" s="6"/>
    </row>
    <row r="24" spans="1:24" s="17" customFormat="1" ht="18.95" customHeight="1">
      <c r="A24" s="6" t="s">
        <v>150</v>
      </c>
      <c r="B24" s="56"/>
      <c r="C24" s="58"/>
      <c r="D24" s="57"/>
      <c r="E24" s="57"/>
      <c r="F24" s="294">
        <v>98.183333333333294</v>
      </c>
      <c r="G24" s="295"/>
      <c r="H24" s="294">
        <v>98.95</v>
      </c>
      <c r="I24" s="296"/>
      <c r="J24" s="294">
        <v>99.983333333333306</v>
      </c>
      <c r="K24" s="297"/>
      <c r="L24" s="425">
        <v>99.141666666666694</v>
      </c>
      <c r="M24" s="426"/>
      <c r="N24" s="298">
        <v>0.78085214734340402</v>
      </c>
      <c r="O24" s="299"/>
      <c r="P24" s="301">
        <v>1.0442984672393401</v>
      </c>
      <c r="Q24" s="297"/>
      <c r="R24" s="427">
        <v>-0.84180696782798703</v>
      </c>
      <c r="S24" s="426"/>
      <c r="T24" s="427"/>
      <c r="U24" s="64"/>
      <c r="V24" s="17" t="s">
        <v>168</v>
      </c>
      <c r="W24" s="65"/>
      <c r="X24" s="6"/>
    </row>
    <row r="25" spans="1:24" s="17" customFormat="1" ht="18.95" customHeight="1">
      <c r="A25" s="6" t="s">
        <v>151</v>
      </c>
      <c r="B25" s="56"/>
      <c r="C25" s="58"/>
      <c r="D25" s="57"/>
      <c r="E25" s="57"/>
      <c r="F25" s="294">
        <v>90.275000000000006</v>
      </c>
      <c r="G25" s="295"/>
      <c r="H25" s="294">
        <v>95.733333333333306</v>
      </c>
      <c r="I25" s="296"/>
      <c r="J25" s="294">
        <v>100.041666666667</v>
      </c>
      <c r="K25" s="297"/>
      <c r="L25" s="425">
        <v>101.558333333333</v>
      </c>
      <c r="M25" s="426"/>
      <c r="N25" s="298">
        <v>6.0463398873811602</v>
      </c>
      <c r="O25" s="299"/>
      <c r="P25" s="301">
        <v>4.5003481894150497</v>
      </c>
      <c r="Q25" s="297"/>
      <c r="R25" s="427">
        <v>1.5160349854227499</v>
      </c>
      <c r="S25" s="426"/>
      <c r="T25" s="427"/>
      <c r="U25" s="64"/>
      <c r="V25" s="17" t="s">
        <v>169</v>
      </c>
      <c r="W25" s="65"/>
      <c r="X25" s="6"/>
    </row>
    <row r="26" spans="1:24" s="17" customFormat="1" ht="18.95" customHeight="1">
      <c r="A26" s="6" t="s">
        <v>152</v>
      </c>
      <c r="B26" s="56"/>
      <c r="C26" s="58"/>
      <c r="D26" s="57"/>
      <c r="E26" s="57"/>
      <c r="F26" s="294">
        <v>96.5833333333333</v>
      </c>
      <c r="G26" s="295"/>
      <c r="H26" s="294">
        <v>98.991666666666703</v>
      </c>
      <c r="I26" s="296"/>
      <c r="J26" s="294">
        <v>100.008333333333</v>
      </c>
      <c r="K26" s="297"/>
      <c r="L26" s="425">
        <v>101</v>
      </c>
      <c r="M26" s="426"/>
      <c r="N26" s="298">
        <v>2.4935289042278099</v>
      </c>
      <c r="O26" s="299"/>
      <c r="P26" s="300">
        <v>1.02702247663943</v>
      </c>
      <c r="Q26" s="297"/>
      <c r="R26" s="427">
        <v>0.99158403466378597</v>
      </c>
      <c r="S26" s="426"/>
      <c r="T26" s="427"/>
      <c r="U26" s="64"/>
      <c r="V26" s="17" t="s">
        <v>170</v>
      </c>
      <c r="W26" s="65"/>
      <c r="X26" s="6"/>
    </row>
    <row r="27" spans="1:24" s="17" customFormat="1" ht="18.95" customHeight="1">
      <c r="A27" s="6" t="s">
        <v>153</v>
      </c>
      <c r="B27" s="56"/>
      <c r="C27" s="58"/>
      <c r="D27" s="57"/>
      <c r="E27" s="57"/>
      <c r="F27" s="294">
        <v>97.9583333333333</v>
      </c>
      <c r="G27" s="295"/>
      <c r="H27" s="294">
        <v>99.383333333333297</v>
      </c>
      <c r="I27" s="296"/>
      <c r="J27" s="294">
        <v>99.95</v>
      </c>
      <c r="K27" s="297"/>
      <c r="L27" s="425">
        <v>100.075</v>
      </c>
      <c r="M27" s="426"/>
      <c r="N27" s="298">
        <v>1.45470012760527</v>
      </c>
      <c r="O27" s="299"/>
      <c r="P27" s="300">
        <v>0.57018279389570103</v>
      </c>
      <c r="Q27" s="297"/>
      <c r="R27" s="427">
        <v>0.12506253126563299</v>
      </c>
      <c r="S27" s="426"/>
      <c r="T27" s="427"/>
      <c r="U27" s="64"/>
      <c r="V27" s="6" t="s">
        <v>171</v>
      </c>
      <c r="W27" s="65"/>
      <c r="X27" s="6"/>
    </row>
    <row r="28" spans="1:24" s="17" customFormat="1" ht="18.95" customHeight="1">
      <c r="A28" s="6" t="s">
        <v>154</v>
      </c>
      <c r="B28" s="56"/>
      <c r="C28" s="58"/>
      <c r="D28" s="57"/>
      <c r="E28" s="57"/>
      <c r="F28" s="294">
        <v>98.633333333333297</v>
      </c>
      <c r="G28" s="295"/>
      <c r="H28" s="294">
        <v>99.258333333333297</v>
      </c>
      <c r="I28" s="296"/>
      <c r="J28" s="294">
        <v>99.983333333333306</v>
      </c>
      <c r="K28" s="297"/>
      <c r="L28" s="425">
        <v>100.98333333333299</v>
      </c>
      <c r="M28" s="426"/>
      <c r="N28" s="298">
        <v>0.633660020277106</v>
      </c>
      <c r="O28" s="299"/>
      <c r="P28" s="300">
        <v>0.73041726135505902</v>
      </c>
      <c r="Q28" s="297"/>
      <c r="R28" s="427">
        <v>1.0001666944490699</v>
      </c>
      <c r="S28" s="426"/>
      <c r="T28" s="427"/>
      <c r="U28" s="64"/>
      <c r="V28" s="17" t="s">
        <v>172</v>
      </c>
      <c r="W28" s="65"/>
      <c r="X28" s="6"/>
    </row>
    <row r="29" spans="1:24" s="41" customFormat="1" ht="6" customHeight="1">
      <c r="A29" s="47"/>
      <c r="B29" s="48"/>
      <c r="C29" s="48"/>
      <c r="D29" s="48"/>
      <c r="E29" s="48"/>
      <c r="F29" s="302"/>
      <c r="G29" s="303"/>
      <c r="H29" s="49"/>
      <c r="I29" s="49"/>
      <c r="J29" s="304"/>
      <c r="K29" s="49"/>
      <c r="L29" s="304"/>
      <c r="M29" s="50"/>
      <c r="N29" s="49"/>
      <c r="O29" s="49"/>
      <c r="P29" s="304"/>
      <c r="Q29" s="50"/>
      <c r="R29" s="49"/>
      <c r="S29" s="50"/>
      <c r="T29" s="49"/>
      <c r="U29" s="49"/>
      <c r="V29" s="51"/>
      <c r="W29" s="51"/>
      <c r="X29" s="26"/>
    </row>
    <row r="30" spans="1:24" s="41" customFormat="1" ht="6" customHeight="1"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4" s="41" customFormat="1" ht="18.75" customHeight="1">
      <c r="B31" s="52" t="s">
        <v>125</v>
      </c>
      <c r="J31" s="232"/>
      <c r="P31" s="26"/>
      <c r="Q31" s="26"/>
      <c r="R31" s="26"/>
      <c r="S31" s="26"/>
      <c r="T31" s="26"/>
      <c r="U31" s="26"/>
    </row>
    <row r="32" spans="1:24" s="41" customFormat="1" ht="18.75" customHeight="1">
      <c r="C32" s="232" t="s">
        <v>126</v>
      </c>
      <c r="E32" s="232"/>
      <c r="F32" s="232"/>
      <c r="G32" s="232"/>
      <c r="H32" s="232"/>
      <c r="I32" s="232"/>
      <c r="L32" s="305"/>
      <c r="M32" s="26"/>
      <c r="N32" s="26"/>
      <c r="O32" s="26"/>
      <c r="P32" s="26"/>
      <c r="Q32" s="26"/>
      <c r="R32" s="26"/>
      <c r="S32" s="26"/>
      <c r="T32" s="26"/>
      <c r="U32" s="26"/>
    </row>
    <row r="33" spans="16:25" s="37" customFormat="1" ht="15">
      <c r="P33" s="36"/>
      <c r="Q33" s="36"/>
      <c r="R33" s="36"/>
      <c r="S33" s="36"/>
      <c r="T33" s="36"/>
      <c r="U33" s="36"/>
      <c r="V33" s="53"/>
      <c r="W33" s="53"/>
      <c r="X33" s="53"/>
      <c r="Y33" s="36"/>
    </row>
    <row r="34" spans="16:25" s="37" customFormat="1" ht="15">
      <c r="P34" s="36"/>
      <c r="Q34" s="36"/>
      <c r="R34" s="36"/>
      <c r="S34" s="36"/>
      <c r="T34" s="36"/>
      <c r="U34" s="36"/>
      <c r="V34" s="53"/>
      <c r="W34" s="53"/>
      <c r="X34" s="53"/>
      <c r="Y34" s="36"/>
    </row>
    <row r="35" spans="16:25">
      <c r="V35" s="53"/>
      <c r="W35" s="53"/>
      <c r="X35" s="53"/>
    </row>
    <row r="36" spans="16:25">
      <c r="V36" s="53"/>
      <c r="W36" s="53"/>
      <c r="X36" s="53"/>
    </row>
    <row r="37" spans="16:25">
      <c r="V37" s="53"/>
      <c r="W37" s="53"/>
      <c r="X37" s="53"/>
    </row>
    <row r="38" spans="16:25">
      <c r="V38" s="53"/>
      <c r="W38" s="53"/>
      <c r="X38" s="53"/>
    </row>
    <row r="39" spans="16:25">
      <c r="V39" s="53"/>
      <c r="W39" s="53"/>
      <c r="X39" s="53"/>
    </row>
    <row r="40" spans="16:25">
      <c r="V40" s="53"/>
      <c r="W40" s="53"/>
      <c r="X40" s="53"/>
    </row>
    <row r="41" spans="16:25">
      <c r="V41" s="53"/>
      <c r="W41" s="53"/>
      <c r="X41" s="53"/>
    </row>
  </sheetData>
  <mergeCells count="20"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</mergeCells>
  <pageMargins left="0.55118110236220474" right="0.35433070866141736" top="0.78740157480314965" bottom="0.59055118110236227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'T-14.5'!Print_Area</vt:lpstr>
      <vt:lpstr>'T-14.6'!Print_Area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ACER_NSO</cp:lastModifiedBy>
  <cp:lastPrinted>2017-09-08T04:28:46Z</cp:lastPrinted>
  <dcterms:created xsi:type="dcterms:W3CDTF">2004-08-20T21:28:46Z</dcterms:created>
  <dcterms:modified xsi:type="dcterms:W3CDTF">2017-09-08T04:28:47Z</dcterms:modified>
</cp:coreProperties>
</file>