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tabRatio="933" activeTab="0"/>
  </bookViews>
  <sheets>
    <sheet name="26ตาราง5 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Sheet1" sheetId="8" r:id="rId8"/>
    <sheet name="31ตาราง7 ตำนวณ" sheetId="9" state="hidden" r:id="rId9"/>
    <sheet name="19ตาราง1 59 (2)" sheetId="10" state="hidden" r:id="rId10"/>
  </sheets>
  <definedNames/>
  <calcPr fullCalcOnLoad="1"/>
</workbook>
</file>

<file path=xl/sharedStrings.xml><?xml version="1.0" encoding="utf-8"?>
<sst xmlns="http://schemas.openxmlformats.org/spreadsheetml/2006/main" count="449" uniqueCount="148">
  <si>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</si>
  <si>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</si>
  <si>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</si>
  <si>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</si>
  <si>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</si>
  <si>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</si>
  <si>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</si>
  <si>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</si>
  <si>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</si>
  <si>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</si>
  <si>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</si>
  <si>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</si>
  <si>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</si>
  <si>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</si>
  <si>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</si>
  <si>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</si>
  <si>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</si>
  <si>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</si>
  <si>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</si>
  <si>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</si>
  <si>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</si>
  <si>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</si>
  <si>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</si>
  <si>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</si>
  <si>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</si>
  <si>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</si>
  <si>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</si>
  <si>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</si>
  <si>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</si>
  <si>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</si>
  <si>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</si>
  <si>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</si>
  <si>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</si>
  <si>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</si>
  <si>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</si>
  <si>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</si>
  <si>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</si>
  <si>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</si>
  <si>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</si>
  <si>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</si>
  <si>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</si>
  <si>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</si>
  <si>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</si>
  <si>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</si>
  <si>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</si>
  <si>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</si>
  <si>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</si>
  <si>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</si>
  <si>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</si>
  <si>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</si>
  <si>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</si>
  <si>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</si>
  <si>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</si>
  <si>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</si>
  <si>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</si>
  <si>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</si>
  <si>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</si>
  <si>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</si>
  <si>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</si>
  <si>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</si>
  <si>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 xml:space="preserve"> 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</si>
  <si>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</si>
  <si>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</si>
  <si>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</si>
  <si>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</si>
  <si>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</si>
  <si>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</si>
  <si>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</si>
  <si>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</si>
  <si>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</si>
  <si>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</si>
  <si>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</si>
  <si>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</si>
  <si>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</si>
  <si>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</si>
  <si>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</si>
  <si>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</si>
  <si>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</si>
  <si>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</si>
  <si>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</si>
  <si>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</si>
  <si>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</si>
  <si>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</si>
  <si>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</si>
  <si>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</si>
  <si>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</si>
  <si>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</si>
  <si>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</si>
  <si>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</si>
  <si>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</si>
  <si>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</si>
  <si>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</si>
  <si>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</si>
  <si>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</si>
  <si>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</si>
  <si>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</si>
  <si>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</si>
  <si>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</si>
  <si>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</si>
  <si>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</si>
  <si>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</si>
  <si>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</si>
  <si>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</si>
  <si>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</si>
  <si>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</si>
  <si>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</si>
  <si>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</si>
  <si>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</si>
  <si>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</si>
  <si>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</si>
  <si>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</si>
  <si>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</si>
  <si>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</si>
  <si>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</si>
  <si>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</si>
  <si>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</si>
  <si>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</si>
  <si>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</si>
  <si>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</si>
  <si>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</si>
  <si>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</si>
  <si>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</si>
  <si>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</si>
  <si>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</si>
  <si>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</si>
  <si>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</si>
  <si>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</si>
  <si>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</si>
  <si>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</si>
  <si>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</si>
  <si>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</si>
  <si>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</si>
  <si>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</si>
  <si>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</si>
  <si>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</si>
  <si>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</si>
  <si>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</si>
  <si>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</si>
  <si>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</si>
  <si>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</si>
  <si>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</si>
  <si>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</si>
  <si>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</si>
  <si>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</si>
  <si>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</si>
  <si>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</si>
  <si>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ตารางที่ 5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</si>
  <si>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          ไตรมาสที่ 3 (กรกฎาคม - กันยายน) 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</si>
</sst>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_-* #,##0.0_-;\-* #,##0.0_-;_-* &quot;-&quot;??_-;_-@_-"/>
    <numFmt numFmtId="194" formatCode="0.000"/>
    <numFmt numFmtId="195" formatCode="0.00000"/>
    <numFmt numFmtId="196" formatCode="0.0000"/>
    <numFmt numFmtId="197" formatCode="#,##0_ ;\-#,##0\ "/>
    <numFmt numFmtId="198" formatCode="#,##0.0_ ;\-#,##0.0\ "/>
    <numFmt numFmtId="199" formatCode="#,##0.0__________\ ;\-#,##0.0\ "/>
    <numFmt numFmtId="200" formatCode="##0.0__________"/>
    <numFmt numFmtId="201" formatCode="_-* #,##0_-;\-* #,##0_-;_-* &quot;-&quot;??_-;_-@_-"/>
    <numFmt numFmtId="202" formatCode="#,##0.00_ ;\-#,##0.00\ "/>
    <numFmt numFmtId="203" formatCode="_-* #,##0.0_-;\-* #,##0.0_-;_-* &quot;-&quot;?_-;_-@_-"/>
    <numFmt numFmtId="204" formatCode="##0__________"/>
    <numFmt numFmtId="205" formatCode="##0.00__________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0.000000"/>
    <numFmt numFmtId="210" formatCode="0.0000000"/>
    <numFmt numFmtId="211" formatCode="_-* #,##0.0_-;\-* #,##0.0_-;_-* &quot;-&quot;_-;_-@_-"/>
    <numFmt numFmtId="212" formatCode="_-* #,##0.00_-;\-* #,##0.00_-;_-* &quot;-&quot;_-;_-@_-"/>
    <numFmt numFmtId="213" formatCode="_-* #,##0.000_-;\-* #,##0.000_-;_-* &quot;-&quot;_-;_-@_-"/>
  </numFmts>
  <fonts count="65">
    <font>
      <sz val="14"/>
      <name val="Cordia New"/>
      <family val="0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10"/>
      <name val="TH SarabunPSK"/>
      <family val="2"/>
    </font>
    <font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rgb="FFFF0000"/>
      <name val="TH SarabunPSK"/>
      <family val="2"/>
    </font>
    <font>
      <sz val="18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91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>
      <alignment/>
    </xf>
    <xf numFmtId="191" fontId="2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91" fontId="6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91" fontId="2" fillId="0" borderId="10" xfId="0" applyNumberFormat="1" applyFont="1" applyBorder="1" applyAlignment="1">
      <alignment horizontal="right" vertical="center"/>
    </xf>
    <xf numFmtId="191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191" fontId="5" fillId="0" borderId="0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91" fontId="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193" fontId="11" fillId="0" borderId="10" xfId="0" applyNumberFormat="1" applyFont="1" applyBorder="1" applyAlignment="1">
      <alignment/>
    </xf>
    <xf numFmtId="193" fontId="11" fillId="0" borderId="12" xfId="0" applyNumberFormat="1" applyFont="1" applyBorder="1" applyAlignment="1">
      <alignment/>
    </xf>
    <xf numFmtId="193" fontId="11" fillId="0" borderId="11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43" fontId="10" fillId="0" borderId="20" xfId="38" applyFont="1" applyBorder="1" applyAlignment="1">
      <alignment horizontal="right"/>
    </xf>
    <xf numFmtId="43" fontId="10" fillId="0" borderId="0" xfId="38" applyFont="1" applyBorder="1" applyAlignment="1">
      <alignment horizontal="right"/>
    </xf>
    <xf numFmtId="43" fontId="10" fillId="0" borderId="21" xfId="38" applyFont="1" applyBorder="1" applyAlignment="1">
      <alignment horizontal="right"/>
    </xf>
    <xf numFmtId="0" fontId="11" fillId="0" borderId="21" xfId="0" applyFont="1" applyBorder="1" applyAlignment="1">
      <alignment/>
    </xf>
    <xf numFmtId="43" fontId="11" fillId="0" borderId="20" xfId="38" applyFont="1" applyBorder="1" applyAlignment="1">
      <alignment horizontal="right"/>
    </xf>
    <xf numFmtId="43" fontId="11" fillId="0" borderId="0" xfId="38" applyFont="1" applyBorder="1" applyAlignment="1">
      <alignment horizontal="right"/>
    </xf>
    <xf numFmtId="43" fontId="11" fillId="0" borderId="21" xfId="38" applyFont="1" applyBorder="1" applyAlignment="1">
      <alignment horizontal="right"/>
    </xf>
    <xf numFmtId="43" fontId="11" fillId="0" borderId="21" xfId="38" applyFont="1" applyBorder="1" applyAlignment="1" quotePrefix="1">
      <alignment horizontal="right"/>
    </xf>
    <xf numFmtId="43" fontId="11" fillId="0" borderId="20" xfId="38" applyFont="1" applyBorder="1" applyAlignment="1" quotePrefix="1">
      <alignment horizontal="right"/>
    </xf>
    <xf numFmtId="43" fontId="11" fillId="0" borderId="0" xfId="38" applyFont="1" applyBorder="1" applyAlignment="1" quotePrefix="1">
      <alignment horizontal="right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91" fontId="10" fillId="0" borderId="2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191" fontId="10" fillId="0" borderId="21" xfId="0" applyNumberFormat="1" applyFont="1" applyBorder="1" applyAlignment="1">
      <alignment horizontal="right"/>
    </xf>
    <xf numFmtId="193" fontId="10" fillId="0" borderId="20" xfId="38" applyNumberFormat="1" applyFont="1" applyBorder="1" applyAlignment="1">
      <alignment horizontal="right"/>
    </xf>
    <xf numFmtId="193" fontId="10" fillId="0" borderId="0" xfId="38" applyNumberFormat="1" applyFont="1" applyBorder="1" applyAlignment="1">
      <alignment horizontal="right"/>
    </xf>
    <xf numFmtId="193" fontId="10" fillId="0" borderId="21" xfId="38" applyNumberFormat="1" applyFont="1" applyBorder="1" applyAlignment="1">
      <alignment horizontal="right"/>
    </xf>
    <xf numFmtId="193" fontId="11" fillId="0" borderId="20" xfId="38" applyNumberFormat="1" applyFont="1" applyBorder="1" applyAlignment="1">
      <alignment horizontal="right"/>
    </xf>
    <xf numFmtId="193" fontId="11" fillId="0" borderId="0" xfId="38" applyNumberFormat="1" applyFont="1" applyBorder="1" applyAlignment="1">
      <alignment horizontal="right"/>
    </xf>
    <xf numFmtId="193" fontId="11" fillId="0" borderId="21" xfId="38" applyNumberFormat="1" applyFont="1" applyBorder="1" applyAlignment="1">
      <alignment horizontal="right"/>
    </xf>
    <xf numFmtId="1" fontId="6" fillId="0" borderId="0" xfId="0" applyNumberFormat="1" applyFont="1" applyBorder="1" applyAlignment="1" quotePrefix="1">
      <alignment horizontal="right" vertical="center"/>
    </xf>
    <xf numFmtId="0" fontId="10" fillId="0" borderId="15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1" fillId="0" borderId="21" xfId="0" applyFont="1" applyBorder="1" applyAlignment="1" applyProtection="1">
      <alignment horizontal="left"/>
      <protection/>
    </xf>
    <xf numFmtId="192" fontId="11" fillId="0" borderId="21" xfId="0" applyNumberFormat="1" applyFont="1" applyBorder="1" applyAlignment="1" applyProtection="1">
      <alignment horizontal="left"/>
      <protection/>
    </xf>
    <xf numFmtId="193" fontId="11" fillId="0" borderId="20" xfId="38" applyNumberFormat="1" applyFont="1" applyFill="1" applyBorder="1" applyAlignment="1">
      <alignment horizontal="right"/>
    </xf>
    <xf numFmtId="193" fontId="11" fillId="0" borderId="0" xfId="38" applyNumberFormat="1" applyFont="1" applyFill="1" applyBorder="1" applyAlignment="1">
      <alignment horizontal="right"/>
    </xf>
    <xf numFmtId="193" fontId="11" fillId="0" borderId="21" xfId="38" applyNumberFormat="1" applyFont="1" applyFill="1" applyBorder="1" applyAlignment="1">
      <alignment horizontal="right"/>
    </xf>
    <xf numFmtId="193" fontId="11" fillId="0" borderId="20" xfId="38" applyNumberFormat="1" applyFont="1" applyFill="1" applyBorder="1" applyAlignment="1" quotePrefix="1">
      <alignment horizontal="right"/>
    </xf>
    <xf numFmtId="193" fontId="11" fillId="0" borderId="0" xfId="38" applyNumberFormat="1" applyFont="1" applyFill="1" applyBorder="1" applyAlignment="1" quotePrefix="1">
      <alignment horizontal="right"/>
    </xf>
    <xf numFmtId="193" fontId="11" fillId="0" borderId="21" xfId="38" applyNumberFormat="1" applyFont="1" applyFill="1" applyBorder="1" applyAlignment="1" quotePrefix="1">
      <alignment horizontal="right"/>
    </xf>
    <xf numFmtId="0" fontId="10" fillId="0" borderId="12" xfId="0" applyFont="1" applyBorder="1" applyAlignment="1">
      <alignment/>
    </xf>
    <xf numFmtId="191" fontId="11" fillId="0" borderId="11" xfId="0" applyNumberFormat="1" applyFont="1" applyBorder="1" applyAlignment="1">
      <alignment/>
    </xf>
    <xf numFmtId="191" fontId="11" fillId="0" borderId="10" xfId="0" applyNumberFormat="1" applyFont="1" applyBorder="1" applyAlignment="1">
      <alignment/>
    </xf>
    <xf numFmtId="191" fontId="11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20" xfId="38" applyFont="1" applyBorder="1" applyAlignment="1">
      <alignment horizontal="right" shrinkToFit="1"/>
    </xf>
    <xf numFmtId="43" fontId="10" fillId="0" borderId="0" xfId="38" applyFont="1" applyBorder="1" applyAlignment="1">
      <alignment horizontal="right" shrinkToFit="1"/>
    </xf>
    <xf numFmtId="0" fontId="17" fillId="0" borderId="0" xfId="0" applyFont="1" applyBorder="1" applyAlignment="1">
      <alignment/>
    </xf>
    <xf numFmtId="43" fontId="11" fillId="0" borderId="20" xfId="38" applyFont="1" applyBorder="1" applyAlignment="1">
      <alignment horizontal="right" shrinkToFit="1"/>
    </xf>
    <xf numFmtId="43" fontId="11" fillId="0" borderId="0" xfId="38" applyFont="1" applyBorder="1" applyAlignment="1">
      <alignment horizontal="right" shrinkToFit="1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192" fontId="11" fillId="0" borderId="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readingOrder="1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11" fillId="0" borderId="10" xfId="0" applyFont="1" applyBorder="1" applyAlignment="1" applyProtection="1" quotePrefix="1">
      <alignment horizontal="left" vertical="center"/>
      <protection/>
    </xf>
    <xf numFmtId="191" fontId="11" fillId="0" borderId="11" xfId="0" applyNumberFormat="1" applyFont="1" applyBorder="1" applyAlignment="1" quotePrefix="1">
      <alignment horizontal="right" vertical="center"/>
    </xf>
    <xf numFmtId="193" fontId="11" fillId="0" borderId="11" xfId="38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/>
    </xf>
    <xf numFmtId="43" fontId="10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 quotePrefix="1">
      <alignment horizontal="right" vertical="center"/>
    </xf>
    <xf numFmtId="43" fontId="11" fillId="0" borderId="20" xfId="38" applyFont="1" applyBorder="1" applyAlignment="1">
      <alignment horizontal="right" vertical="center"/>
    </xf>
    <xf numFmtId="43" fontId="11" fillId="0" borderId="20" xfId="38" applyFont="1" applyBorder="1" applyAlignment="1" quotePrefix="1">
      <alignment horizontal="right" vertical="center" shrinkToFit="1"/>
    </xf>
    <xf numFmtId="191" fontId="10" fillId="0" borderId="20" xfId="0" applyNumberFormat="1" applyFont="1" applyBorder="1" applyAlignment="1">
      <alignment horizontal="right" vertical="center"/>
    </xf>
    <xf numFmtId="193" fontId="10" fillId="0" borderId="2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/>
    </xf>
    <xf numFmtId="193" fontId="11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 wrapText="1" shrinkToFit="1"/>
    </xf>
    <xf numFmtId="0" fontId="10" fillId="0" borderId="11" xfId="0" applyFont="1" applyBorder="1" applyAlignment="1">
      <alignment vertical="center"/>
    </xf>
    <xf numFmtId="43" fontId="11" fillId="0" borderId="0" xfId="38" applyFont="1" applyBorder="1" applyAlignment="1" quotePrefix="1">
      <alignment horizontal="right" vertical="center"/>
    </xf>
    <xf numFmtId="43" fontId="11" fillId="0" borderId="0" xfId="38" applyFont="1" applyBorder="1" applyAlignment="1">
      <alignment horizontal="right" vertical="center"/>
    </xf>
    <xf numFmtId="193" fontId="10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193" fontId="11" fillId="0" borderId="20" xfId="38" applyNumberFormat="1" applyFont="1" applyBorder="1" applyAlignment="1" quotePrefix="1">
      <alignment horizontal="right"/>
    </xf>
    <xf numFmtId="0" fontId="17" fillId="0" borderId="10" xfId="0" applyFont="1" applyBorder="1" applyAlignment="1">
      <alignment vertical="center"/>
    </xf>
    <xf numFmtId="193" fontId="11" fillId="0" borderId="11" xfId="38" applyNumberFormat="1" applyFont="1" applyBorder="1" applyAlignment="1">
      <alignment horizontal="right" vertical="center"/>
    </xf>
    <xf numFmtId="43" fontId="10" fillId="0" borderId="20" xfId="38" applyFont="1" applyBorder="1" applyAlignment="1">
      <alignment horizontal="right" vertical="center"/>
    </xf>
    <xf numFmtId="43" fontId="10" fillId="0" borderId="0" xfId="38" applyFont="1" applyBorder="1" applyAlignment="1">
      <alignment horizontal="right" vertical="center"/>
    </xf>
    <xf numFmtId="43" fontId="10" fillId="0" borderId="21" xfId="38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43" fontId="11" fillId="0" borderId="21" xfId="38" applyFont="1" applyBorder="1" applyAlignment="1" quotePrefix="1">
      <alignment horizontal="right" vertical="center"/>
    </xf>
    <xf numFmtId="17" fontId="11" fillId="0" borderId="0" xfId="0" applyNumberFormat="1" applyFont="1" applyAlignment="1" quotePrefix="1">
      <alignment horizontal="left" vertical="center"/>
    </xf>
    <xf numFmtId="43" fontId="11" fillId="0" borderId="21" xfId="38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93" fontId="10" fillId="0" borderId="21" xfId="38" applyNumberFormat="1" applyFont="1" applyBorder="1" applyAlignment="1">
      <alignment horizontal="right" vertical="center"/>
    </xf>
    <xf numFmtId="193" fontId="11" fillId="0" borderId="21" xfId="38" applyNumberFormat="1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33" borderId="0" xfId="0" applyFont="1" applyFill="1" applyAlignment="1">
      <alignment/>
    </xf>
    <xf numFmtId="193" fontId="6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193" fontId="11" fillId="33" borderId="20" xfId="38" applyNumberFormat="1" applyFont="1" applyFill="1" applyBorder="1" applyAlignment="1">
      <alignment horizontal="right" vertical="center"/>
    </xf>
    <xf numFmtId="0" fontId="11" fillId="34" borderId="0" xfId="0" applyFont="1" applyFill="1" applyAlignment="1">
      <alignment/>
    </xf>
    <xf numFmtId="193" fontId="11" fillId="34" borderId="0" xfId="0" applyNumberFormat="1" applyFont="1" applyFill="1" applyAlignment="1">
      <alignment/>
    </xf>
    <xf numFmtId="193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97" fontId="10" fillId="0" borderId="0" xfId="4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 quotePrefix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97" fontId="13" fillId="0" borderId="0" xfId="40" applyNumberFormat="1" applyFont="1" applyAlignment="1">
      <alignment horizontal="right"/>
    </xf>
    <xf numFmtId="192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97" fontId="14" fillId="0" borderId="0" xfId="40" applyNumberFormat="1" applyFont="1" applyAlignment="1">
      <alignment horizontal="right"/>
    </xf>
    <xf numFmtId="43" fontId="11" fillId="0" borderId="0" xfId="0" applyNumberFormat="1" applyFont="1" applyAlignment="1">
      <alignment/>
    </xf>
    <xf numFmtId="193" fontId="6" fillId="33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197" fontId="20" fillId="0" borderId="0" xfId="40" applyNumberFormat="1" applyFont="1" applyAlignment="1">
      <alignment horizontal="right"/>
    </xf>
    <xf numFmtId="0" fontId="20" fillId="0" borderId="0" xfId="0" applyFont="1" applyAlignment="1">
      <alignment/>
    </xf>
    <xf numFmtId="192" fontId="13" fillId="0" borderId="0" xfId="0" applyNumberFormat="1" applyFont="1" applyAlignment="1">
      <alignment horizontal="right"/>
    </xf>
    <xf numFmtId="198" fontId="13" fillId="0" borderId="0" xfId="40" applyNumberFormat="1" applyFont="1" applyAlignment="1">
      <alignment horizontal="right"/>
    </xf>
    <xf numFmtId="0" fontId="6" fillId="0" borderId="20" xfId="0" applyFont="1" applyBorder="1" applyAlignment="1">
      <alignment/>
    </xf>
    <xf numFmtId="192" fontId="63" fillId="0" borderId="0" xfId="0" applyNumberFormat="1" applyFont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3" fontId="11" fillId="0" borderId="20" xfId="41" applyFont="1" applyBorder="1" applyAlignment="1">
      <alignment/>
    </xf>
    <xf numFmtId="43" fontId="11" fillId="0" borderId="20" xfId="41" applyFont="1" applyBorder="1" applyAlignment="1">
      <alignment horizontal="right"/>
    </xf>
    <xf numFmtId="43" fontId="11" fillId="0" borderId="20" xfId="38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93" fontId="11" fillId="0" borderId="22" xfId="38" applyNumberFormat="1" applyFont="1" applyBorder="1" applyAlignment="1" quotePrefix="1">
      <alignment horizontal="right"/>
    </xf>
    <xf numFmtId="43" fontId="11" fillId="0" borderId="20" xfId="38" applyFont="1" applyFill="1" applyBorder="1" applyAlignment="1">
      <alignment horizontal="right"/>
    </xf>
    <xf numFmtId="43" fontId="11" fillId="0" borderId="0" xfId="38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97" fontId="4" fillId="0" borderId="0" xfId="40" applyNumberFormat="1" applyFont="1" applyAlignment="1">
      <alignment horizontal="right"/>
    </xf>
    <xf numFmtId="43" fontId="10" fillId="0" borderId="20" xfId="38" applyFont="1" applyFill="1" applyBorder="1" applyAlignment="1">
      <alignment horizontal="right"/>
    </xf>
    <xf numFmtId="43" fontId="10" fillId="0" borderId="0" xfId="38" applyFont="1" applyFill="1" applyBorder="1" applyAlignment="1">
      <alignment horizontal="right"/>
    </xf>
    <xf numFmtId="43" fontId="10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 quotePrefix="1">
      <alignment horizontal="right"/>
    </xf>
    <xf numFmtId="43" fontId="11" fillId="0" borderId="20" xfId="38" applyFont="1" applyFill="1" applyBorder="1" applyAlignment="1" quotePrefix="1">
      <alignment horizontal="right"/>
    </xf>
    <xf numFmtId="43" fontId="11" fillId="0" borderId="0" xfId="38" applyFont="1" applyFill="1" applyBorder="1" applyAlignment="1" quotePrefix="1">
      <alignment horizontal="right"/>
    </xf>
    <xf numFmtId="193" fontId="11" fillId="33" borderId="0" xfId="0" applyNumberFormat="1" applyFont="1" applyFill="1" applyAlignment="1">
      <alignment/>
    </xf>
    <xf numFmtId="192" fontId="6" fillId="0" borderId="0" xfId="0" applyNumberFormat="1" applyFont="1" applyAlignment="1">
      <alignment horizontal="right"/>
    </xf>
    <xf numFmtId="191" fontId="6" fillId="33" borderId="0" xfId="0" applyNumberFormat="1" applyFont="1" applyFill="1" applyAlignment="1">
      <alignment/>
    </xf>
    <xf numFmtId="191" fontId="11" fillId="0" borderId="0" xfId="0" applyNumberFormat="1" applyFont="1" applyAlignment="1">
      <alignment/>
    </xf>
    <xf numFmtId="201" fontId="21" fillId="0" borderId="0" xfId="0" applyNumberFormat="1" applyFont="1" applyAlignment="1">
      <alignment/>
    </xf>
    <xf numFmtId="201" fontId="20" fillId="0" borderId="0" xfId="41" applyNumberFormat="1" applyFont="1" applyAlignment="1">
      <alignment horizontal="right"/>
    </xf>
    <xf numFmtId="201" fontId="20" fillId="0" borderId="0" xfId="0" applyNumberFormat="1" applyFont="1" applyFill="1" applyAlignment="1">
      <alignment/>
    </xf>
    <xf numFmtId="201" fontId="20" fillId="0" borderId="0" xfId="0" applyNumberFormat="1" applyFont="1" applyAlignment="1">
      <alignment/>
    </xf>
    <xf numFmtId="43" fontId="20" fillId="0" borderId="0" xfId="0" applyNumberFormat="1" applyFont="1" applyFill="1" applyAlignment="1">
      <alignment/>
    </xf>
    <xf numFmtId="201" fontId="21" fillId="0" borderId="13" xfId="0" applyNumberFormat="1" applyFont="1" applyBorder="1" applyAlignment="1">
      <alignment horizontal="center" vertical="center"/>
    </xf>
    <xf numFmtId="201" fontId="21" fillId="0" borderId="0" xfId="0" applyNumberFormat="1" applyFont="1" applyBorder="1" applyAlignment="1">
      <alignment horizontal="center" vertical="center"/>
    </xf>
    <xf numFmtId="201" fontId="21" fillId="0" borderId="0" xfId="0" applyNumberFormat="1" applyFont="1" applyAlignment="1">
      <alignment horizontal="center"/>
    </xf>
    <xf numFmtId="201" fontId="21" fillId="0" borderId="0" xfId="0" applyNumberFormat="1" applyFont="1" applyAlignment="1">
      <alignment horizontal="right"/>
    </xf>
    <xf numFmtId="201" fontId="20" fillId="0" borderId="0" xfId="0" applyNumberFormat="1" applyFont="1" applyFill="1" applyAlignment="1">
      <alignment horizontal="right"/>
    </xf>
    <xf numFmtId="201" fontId="22" fillId="0" borderId="0" xfId="0" applyNumberFormat="1" applyFont="1" applyAlignment="1">
      <alignment/>
    </xf>
    <xf numFmtId="201" fontId="20" fillId="0" borderId="0" xfId="0" applyNumberFormat="1" applyFont="1" applyAlignment="1">
      <alignment horizontal="right"/>
    </xf>
    <xf numFmtId="201" fontId="22" fillId="0" borderId="0" xfId="0" applyNumberFormat="1" applyFont="1" applyBorder="1" applyAlignment="1">
      <alignment/>
    </xf>
    <xf numFmtId="201" fontId="20" fillId="0" borderId="0" xfId="0" applyNumberFormat="1" applyFont="1" applyBorder="1" applyAlignment="1">
      <alignment/>
    </xf>
    <xf numFmtId="201" fontId="20" fillId="0" borderId="0" xfId="0" applyNumberFormat="1" applyFont="1" applyAlignment="1">
      <alignment horizontal="center"/>
    </xf>
    <xf numFmtId="201" fontId="21" fillId="0" borderId="0" xfId="0" applyNumberFormat="1" applyFont="1" applyBorder="1" applyAlignment="1">
      <alignment horizontal="center"/>
    </xf>
    <xf numFmtId="193" fontId="20" fillId="0" borderId="0" xfId="0" applyNumberFormat="1" applyFont="1" applyFill="1" applyAlignment="1">
      <alignment/>
    </xf>
    <xf numFmtId="193" fontId="20" fillId="0" borderId="0" xfId="41" applyNumberFormat="1" applyFont="1" applyAlignment="1">
      <alignment horizontal="right"/>
    </xf>
    <xf numFmtId="201" fontId="22" fillId="0" borderId="10" xfId="0" applyNumberFormat="1" applyFont="1" applyBorder="1" applyAlignment="1">
      <alignment vertical="center"/>
    </xf>
    <xf numFmtId="201" fontId="64" fillId="0" borderId="10" xfId="38" applyNumberFormat="1" applyFont="1" applyBorder="1" applyAlignment="1">
      <alignment horizontal="right" vertical="center"/>
    </xf>
    <xf numFmtId="201" fontId="21" fillId="0" borderId="19" xfId="0" applyNumberFormat="1" applyFont="1" applyBorder="1" applyAlignment="1">
      <alignment horizontal="center" vertical="center"/>
    </xf>
    <xf numFmtId="201" fontId="20" fillId="0" borderId="0" xfId="0" applyNumberFormat="1" applyFont="1" applyAlignment="1">
      <alignment horizontal="center"/>
    </xf>
    <xf numFmtId="201" fontId="21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tabSelected="1" zoomScalePageLayoutView="0" workbookViewId="0" topLeftCell="A1">
      <selection activeCell="L8" sqref="L8"/>
    </sheetView>
  </sheetViews>
  <sheetFormatPr defaultColWidth="9.140625" defaultRowHeight="30.75" customHeight="1"/>
  <cols>
    <col min="1" max="1" width="35.57421875" style="215" customWidth="1"/>
    <col min="2" max="4" width="18.57421875" style="215" customWidth="1"/>
    <col min="5" max="5" width="9.140625" style="214" customWidth="1"/>
    <col min="6" max="7" width="9.7109375" style="214" bestFit="1" customWidth="1"/>
    <col min="8" max="8" width="10.00390625" style="214" bestFit="1" customWidth="1"/>
    <col min="9" max="13" width="9.140625" style="214" customWidth="1"/>
    <col min="14" max="16384" width="9.140625" style="215" customWidth="1"/>
  </cols>
  <sheetData>
    <row r="1" ht="30.75" customHeight="1">
      <c r="A1" s="212" t="s">
        <v>146</v>
      </c>
    </row>
    <row r="2" ht="30.75" customHeight="1">
      <c r="A2" s="212" t="s">
        <v>147</v>
      </c>
    </row>
    <row r="3" spans="1:4" ht="30.75" customHeight="1">
      <c r="A3" s="217" t="s">
        <v>43</v>
      </c>
      <c r="B3" s="217" t="s">
        <v>1</v>
      </c>
      <c r="C3" s="217" t="s">
        <v>2</v>
      </c>
      <c r="D3" s="217" t="s">
        <v>3</v>
      </c>
    </row>
    <row r="4" spans="1:4" ht="27.75" customHeight="1">
      <c r="A4" s="218"/>
      <c r="B4" s="232" t="s">
        <v>4</v>
      </c>
      <c r="C4" s="232"/>
      <c r="D4" s="232"/>
    </row>
    <row r="5" spans="1:9" ht="30.75" customHeight="1">
      <c r="A5" s="219" t="s">
        <v>5</v>
      </c>
      <c r="B5" s="220">
        <v>1506480.27</v>
      </c>
      <c r="C5" s="220">
        <v>781260.88</v>
      </c>
      <c r="D5" s="220">
        <v>725219.4</v>
      </c>
      <c r="H5" s="221"/>
      <c r="I5" s="221"/>
    </row>
    <row r="6" spans="1:9" ht="24.75" customHeight="1">
      <c r="A6" s="222" t="s">
        <v>44</v>
      </c>
      <c r="B6" s="223">
        <v>18515.51</v>
      </c>
      <c r="C6" s="223">
        <v>16672.92</v>
      </c>
      <c r="D6" s="223">
        <v>1842.59</v>
      </c>
      <c r="H6" s="221"/>
      <c r="I6" s="221"/>
    </row>
    <row r="7" spans="1:9" ht="24.75" customHeight="1">
      <c r="A7" s="222" t="s">
        <v>45</v>
      </c>
      <c r="B7" s="223">
        <v>52222.44</v>
      </c>
      <c r="C7" s="223">
        <v>22499.45</v>
      </c>
      <c r="D7" s="223">
        <v>29722.72</v>
      </c>
      <c r="H7" s="221"/>
      <c r="I7" s="221"/>
    </row>
    <row r="8" spans="1:9" ht="24.75" customHeight="1">
      <c r="A8" s="222" t="s">
        <v>46</v>
      </c>
      <c r="B8" s="223">
        <v>1114929.29</v>
      </c>
      <c r="C8" s="223">
        <v>587323.01</v>
      </c>
      <c r="D8" s="223">
        <v>527606.28</v>
      </c>
      <c r="H8" s="221"/>
      <c r="I8" s="221"/>
    </row>
    <row r="9" spans="1:9" ht="24.75" customHeight="1">
      <c r="A9" s="222" t="s">
        <v>47</v>
      </c>
      <c r="B9" s="223">
        <v>274960.44</v>
      </c>
      <c r="C9" s="223">
        <v>131253.99</v>
      </c>
      <c r="D9" s="223">
        <v>143706.45</v>
      </c>
      <c r="H9" s="221"/>
      <c r="I9" s="221"/>
    </row>
    <row r="10" spans="1:9" ht="24.75" customHeight="1">
      <c r="A10" s="222" t="s">
        <v>48</v>
      </c>
      <c r="B10" s="223">
        <v>45852.6</v>
      </c>
      <c r="C10" s="223">
        <v>23511.54</v>
      </c>
      <c r="D10" s="223">
        <v>22341.35</v>
      </c>
      <c r="H10" s="221"/>
      <c r="I10" s="221"/>
    </row>
    <row r="11" spans="1:9" ht="24.75" customHeight="1">
      <c r="A11" s="224" t="s">
        <v>49</v>
      </c>
      <c r="B11" s="213">
        <v>0</v>
      </c>
      <c r="C11" s="213">
        <v>0</v>
      </c>
      <c r="D11" s="213">
        <v>0</v>
      </c>
      <c r="H11" s="221"/>
      <c r="I11" s="221"/>
    </row>
    <row r="12" spans="1:4" ht="24.75" customHeight="1">
      <c r="A12" s="225"/>
      <c r="B12" s="234" t="s">
        <v>16</v>
      </c>
      <c r="C12" s="234"/>
      <c r="D12" s="234"/>
    </row>
    <row r="13" spans="1:4" ht="1.5" customHeight="1">
      <c r="A13" s="225"/>
      <c r="B13" s="226"/>
      <c r="C13" s="226"/>
      <c r="D13" s="226"/>
    </row>
    <row r="14" spans="1:8" ht="24.75" customHeight="1">
      <c r="A14" s="227" t="s">
        <v>5</v>
      </c>
      <c r="B14" s="220">
        <v>100</v>
      </c>
      <c r="C14" s="220">
        <v>100</v>
      </c>
      <c r="D14" s="220">
        <v>100</v>
      </c>
      <c r="F14" s="228"/>
      <c r="G14" s="228"/>
      <c r="H14" s="228"/>
    </row>
    <row r="15" spans="1:12" ht="24.75" customHeight="1">
      <c r="A15" s="224" t="s">
        <v>44</v>
      </c>
      <c r="B15" s="229">
        <f aca="true" t="shared" si="0" ref="B15:B20">B6/$B$5*100</f>
        <v>1.229057583342927</v>
      </c>
      <c r="C15" s="229">
        <f aca="true" t="shared" si="1" ref="C15:C20">C6/$C$5*100</f>
        <v>2.1341040396135025</v>
      </c>
      <c r="D15" s="229">
        <f aca="true" t="shared" si="2" ref="D15:D20">D6/$D$5*100</f>
        <v>0.2540734569428231</v>
      </c>
      <c r="F15" s="228"/>
      <c r="G15" s="228"/>
      <c r="H15" s="228"/>
      <c r="J15" s="216"/>
      <c r="K15" s="216"/>
      <c r="L15" s="216"/>
    </row>
    <row r="16" spans="1:12" ht="24.75" customHeight="1">
      <c r="A16" s="222" t="s">
        <v>45</v>
      </c>
      <c r="B16" s="229">
        <f t="shared" si="0"/>
        <v>3.466520009584991</v>
      </c>
      <c r="C16" s="229">
        <f t="shared" si="1"/>
        <v>2.8798894935069574</v>
      </c>
      <c r="D16" s="229">
        <f t="shared" si="2"/>
        <v>4.098445242915454</v>
      </c>
      <c r="F16" s="228"/>
      <c r="G16" s="228"/>
      <c r="H16" s="228"/>
      <c r="J16" s="216"/>
      <c r="K16" s="216"/>
      <c r="L16" s="216"/>
    </row>
    <row r="17" spans="1:12" ht="24.75" customHeight="1">
      <c r="A17" s="222" t="s">
        <v>46</v>
      </c>
      <c r="B17" s="229">
        <f t="shared" si="0"/>
        <v>74.00888761722713</v>
      </c>
      <c r="C17" s="229">
        <f t="shared" si="1"/>
        <v>75.17629834479874</v>
      </c>
      <c r="D17" s="229">
        <f t="shared" si="2"/>
        <v>72.75126396232643</v>
      </c>
      <c r="F17" s="228"/>
      <c r="G17" s="228"/>
      <c r="H17" s="228"/>
      <c r="J17" s="216"/>
      <c r="K17" s="216"/>
      <c r="L17" s="216"/>
    </row>
    <row r="18" spans="1:12" ht="24.75" customHeight="1">
      <c r="A18" s="222" t="s">
        <v>47</v>
      </c>
      <c r="B18" s="229">
        <f t="shared" si="0"/>
        <v>18.251844745367958</v>
      </c>
      <c r="C18" s="229">
        <f t="shared" si="1"/>
        <v>16.80027675262583</v>
      </c>
      <c r="D18" s="229">
        <f t="shared" si="2"/>
        <v>19.81558270504071</v>
      </c>
      <c r="F18" s="228"/>
      <c r="G18" s="228"/>
      <c r="H18" s="228"/>
      <c r="J18" s="216"/>
      <c r="K18" s="216"/>
      <c r="L18" s="216"/>
    </row>
    <row r="19" spans="1:12" ht="24.75" customHeight="1">
      <c r="A19" s="222" t="s">
        <v>48</v>
      </c>
      <c r="B19" s="229">
        <f t="shared" si="0"/>
        <v>3.0436907082759204</v>
      </c>
      <c r="C19" s="229">
        <f t="shared" si="1"/>
        <v>3.0094352094015</v>
      </c>
      <c r="D19" s="229">
        <v>3</v>
      </c>
      <c r="F19" s="228"/>
      <c r="G19" s="228"/>
      <c r="H19" s="228"/>
      <c r="J19" s="216"/>
      <c r="K19" s="216"/>
      <c r="L19" s="216"/>
    </row>
    <row r="20" spans="1:4" ht="24.75" customHeight="1">
      <c r="A20" s="224" t="s">
        <v>49</v>
      </c>
      <c r="B20" s="229">
        <f t="shared" si="0"/>
        <v>0</v>
      </c>
      <c r="C20" s="213">
        <f t="shared" si="1"/>
        <v>0</v>
      </c>
      <c r="D20" s="213">
        <f t="shared" si="2"/>
        <v>0</v>
      </c>
    </row>
    <row r="21" spans="1:4" ht="12.75" customHeight="1">
      <c r="A21" s="230"/>
      <c r="B21" s="231"/>
      <c r="C21" s="231"/>
      <c r="D21" s="231"/>
    </row>
    <row r="22" ht="24.75" customHeight="1"/>
    <row r="23" ht="24.75" customHeight="1">
      <c r="D23" s="215" t="s">
        <v>60</v>
      </c>
    </row>
    <row r="24" ht="24.75" customHeight="1"/>
    <row r="25" ht="24.75" customHeight="1"/>
    <row r="26" ht="24.75" customHeight="1"/>
    <row r="30" spans="1:4" ht="30.75" customHeight="1">
      <c r="A30" s="233"/>
      <c r="B30" s="233"/>
      <c r="C30" s="233"/>
      <c r="D30" s="233"/>
    </row>
  </sheetData>
  <sheetProtection/>
  <mergeCells count="3">
    <mergeCell ref="B4:D4"/>
    <mergeCell ref="A30:D30"/>
    <mergeCell ref="B12:D12"/>
  </mergeCells>
  <printOptions/>
  <pageMargins left="1.062992125984252" right="0.1968503937007874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140</v>
      </c>
    </row>
    <row r="3" s="4" customFormat="1" ht="24" customHeight="1">
      <c r="A3" s="3"/>
    </row>
    <row r="4" spans="1:7" s="4" customFormat="1" ht="27" customHeight="1">
      <c r="A4" s="235" t="s">
        <v>0</v>
      </c>
      <c r="B4" s="238">
        <v>2558</v>
      </c>
      <c r="C4" s="239"/>
      <c r="D4" s="239"/>
      <c r="E4" s="238">
        <v>2559</v>
      </c>
      <c r="F4" s="239"/>
      <c r="G4" s="239"/>
    </row>
    <row r="5" spans="1:7" ht="24" customHeight="1">
      <c r="A5" s="236"/>
      <c r="B5" s="241" t="s">
        <v>141</v>
      </c>
      <c r="C5" s="239"/>
      <c r="D5" s="239"/>
      <c r="E5" s="239"/>
      <c r="F5" s="239"/>
      <c r="G5" s="239"/>
    </row>
    <row r="6" spans="1:7" s="34" customFormat="1" ht="24" customHeight="1">
      <c r="A6" s="236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37"/>
      <c r="B7" s="241" t="s">
        <v>4</v>
      </c>
      <c r="C7" s="242"/>
      <c r="D7" s="243"/>
      <c r="E7" s="241" t="s">
        <v>4</v>
      </c>
      <c r="F7" s="242"/>
      <c r="G7" s="242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8" s="5" customFormat="1" ht="24" customHeight="1">
      <c r="A9" s="58" t="s">
        <v>6</v>
      </c>
      <c r="B9" s="59">
        <v>489472</v>
      </c>
      <c r="C9" s="60">
        <v>236324</v>
      </c>
      <c r="D9" s="61">
        <v>253148</v>
      </c>
      <c r="E9" s="166">
        <v>497839</v>
      </c>
      <c r="F9" s="166">
        <v>240205</v>
      </c>
      <c r="G9" s="167">
        <v>257634</v>
      </c>
      <c r="J9" s="47"/>
      <c r="K9" s="47"/>
      <c r="L9" s="177"/>
      <c r="P9" s="162"/>
      <c r="Q9" s="163"/>
      <c r="R9" s="163"/>
    </row>
    <row r="10" spans="1:18" s="5" customFormat="1" ht="24" customHeight="1">
      <c r="A10" s="62" t="s">
        <v>7</v>
      </c>
      <c r="B10" s="63">
        <v>343720.34</v>
      </c>
      <c r="C10" s="64">
        <v>181660.53</v>
      </c>
      <c r="D10" s="65">
        <v>162059.81</v>
      </c>
      <c r="E10" s="168">
        <v>348680.76</v>
      </c>
      <c r="F10" s="168">
        <v>181392.97</v>
      </c>
      <c r="G10" s="169">
        <v>167287.79</v>
      </c>
      <c r="J10" s="48">
        <v>58</v>
      </c>
      <c r="K10" s="48"/>
      <c r="L10" s="173"/>
      <c r="M10" s="5">
        <v>59</v>
      </c>
      <c r="P10" s="162"/>
      <c r="Q10" s="163"/>
      <c r="R10" s="163"/>
    </row>
    <row r="11" spans="1:18" s="5" customFormat="1" ht="24" customHeight="1">
      <c r="A11" s="62" t="s">
        <v>8</v>
      </c>
      <c r="B11" s="63">
        <v>343720.34</v>
      </c>
      <c r="C11" s="64">
        <v>181660.53</v>
      </c>
      <c r="D11" s="65">
        <v>162059.81</v>
      </c>
      <c r="E11" s="168">
        <v>348524.11</v>
      </c>
      <c r="F11" s="168">
        <v>181322.22</v>
      </c>
      <c r="G11" s="169">
        <v>167201.89</v>
      </c>
      <c r="J11" s="48"/>
      <c r="K11" s="48"/>
      <c r="L11" s="173"/>
      <c r="N11" s="176">
        <f>SUM(N13-K13)</f>
        <v>-0.4820571886750825</v>
      </c>
      <c r="O11" s="176">
        <f>SUM(O13-L13)</f>
        <v>-0.9742769925904942</v>
      </c>
      <c r="P11" s="162"/>
      <c r="Q11" s="163"/>
      <c r="R11" s="163"/>
    </row>
    <row r="12" spans="1:18" s="5" customFormat="1" ht="24" customHeight="1">
      <c r="A12" s="62" t="s">
        <v>9</v>
      </c>
      <c r="B12" s="63">
        <v>338741.09</v>
      </c>
      <c r="C12" s="64">
        <v>179248.79</v>
      </c>
      <c r="D12" s="65">
        <v>159492.3</v>
      </c>
      <c r="E12" s="168">
        <v>345969.86</v>
      </c>
      <c r="F12" s="168">
        <v>179788.45</v>
      </c>
      <c r="G12" s="169">
        <v>166181.41</v>
      </c>
      <c r="J12" s="175">
        <f>SUM(E13-B13)</f>
        <v>-2425.01</v>
      </c>
      <c r="K12" s="48"/>
      <c r="L12" s="173"/>
      <c r="M12" s="5" t="s">
        <v>136</v>
      </c>
      <c r="N12" s="5" t="s">
        <v>121</v>
      </c>
      <c r="O12" s="5" t="s">
        <v>122</v>
      </c>
      <c r="P12" s="162"/>
      <c r="Q12" s="163"/>
      <c r="R12" s="163"/>
    </row>
    <row r="13" spans="1:18" s="5" customFormat="1" ht="24" customHeight="1">
      <c r="A13" s="62" t="s">
        <v>10</v>
      </c>
      <c r="B13" s="63">
        <v>4979.25</v>
      </c>
      <c r="C13" s="64">
        <v>2411.74</v>
      </c>
      <c r="D13" s="66">
        <v>2567.5</v>
      </c>
      <c r="E13" s="168">
        <v>2554.24</v>
      </c>
      <c r="F13" s="168">
        <v>1533.77</v>
      </c>
      <c r="G13" s="170">
        <v>1020.48</v>
      </c>
      <c r="J13" s="174">
        <f aca="true" t="shared" si="0" ref="J13:O13">SUM(B13*100)/B10</f>
        <v>1.4486340843256467</v>
      </c>
      <c r="K13" s="174">
        <f t="shared" si="0"/>
        <v>1.3276081491119727</v>
      </c>
      <c r="L13" s="174">
        <f t="shared" si="0"/>
        <v>1.5842916266531475</v>
      </c>
      <c r="M13" s="174">
        <f t="shared" si="0"/>
        <v>0.7325440038618706</v>
      </c>
      <c r="N13" s="174">
        <f t="shared" si="0"/>
        <v>0.8455509604368902</v>
      </c>
      <c r="O13" s="174">
        <f t="shared" si="0"/>
        <v>0.6100146340626533</v>
      </c>
      <c r="P13" s="162"/>
      <c r="Q13" s="163"/>
      <c r="R13" s="163"/>
    </row>
    <row r="14" spans="1:18" s="5" customFormat="1" ht="24" customHeight="1">
      <c r="A14" s="62" t="s">
        <v>11</v>
      </c>
      <c r="B14" s="67" t="s">
        <v>61</v>
      </c>
      <c r="C14" s="68" t="s">
        <v>61</v>
      </c>
      <c r="D14" s="65" t="s">
        <v>61</v>
      </c>
      <c r="E14" s="168">
        <v>156.65</v>
      </c>
      <c r="F14" s="168">
        <v>70.75</v>
      </c>
      <c r="G14" s="169">
        <v>85.91</v>
      </c>
      <c r="J14" s="48"/>
      <c r="K14" s="48"/>
      <c r="L14" s="173"/>
      <c r="P14" s="162"/>
      <c r="Q14" s="163"/>
      <c r="R14" s="163"/>
    </row>
    <row r="15" spans="1:18" s="5" customFormat="1" ht="24" customHeight="1">
      <c r="A15" s="62" t="s">
        <v>12</v>
      </c>
      <c r="B15" s="63">
        <v>145751.66</v>
      </c>
      <c r="C15" s="64">
        <v>54663.47</v>
      </c>
      <c r="D15" s="65">
        <v>91088.19</v>
      </c>
      <c r="E15" s="168">
        <v>149158.24</v>
      </c>
      <c r="F15" s="168">
        <v>58812.03</v>
      </c>
      <c r="G15" s="169">
        <v>90346.21</v>
      </c>
      <c r="J15" s="48"/>
      <c r="K15" s="48"/>
      <c r="L15" s="173"/>
      <c r="M15" s="176">
        <f>SUM(M13-J13)</f>
        <v>-0.7160900804637761</v>
      </c>
      <c r="N15" s="176">
        <f>SUM(N13-K13)</f>
        <v>-0.4820571886750825</v>
      </c>
      <c r="O15" s="176">
        <f>SUM(O13-L13)</f>
        <v>-0.9742769925904942</v>
      </c>
      <c r="P15" s="162"/>
      <c r="Q15" s="163"/>
      <c r="R15" s="163"/>
    </row>
    <row r="16" spans="1:18" s="5" customFormat="1" ht="24" customHeight="1">
      <c r="A16" s="62" t="s">
        <v>13</v>
      </c>
      <c r="B16" s="63">
        <v>47761.91</v>
      </c>
      <c r="C16" s="64">
        <v>2912.25</v>
      </c>
      <c r="D16" s="65">
        <v>44849.66</v>
      </c>
      <c r="E16" s="168">
        <v>39220.53</v>
      </c>
      <c r="F16" s="168">
        <v>3305.01</v>
      </c>
      <c r="G16" s="169">
        <v>35915.52</v>
      </c>
      <c r="J16" s="48"/>
      <c r="K16" s="48"/>
      <c r="L16" s="173"/>
      <c r="P16" s="162"/>
      <c r="Q16" s="163"/>
      <c r="R16" s="163"/>
    </row>
    <row r="17" spans="1:18" s="5" customFormat="1" ht="24" customHeight="1">
      <c r="A17" s="62" t="s">
        <v>14</v>
      </c>
      <c r="B17" s="63">
        <v>28156.6</v>
      </c>
      <c r="C17" s="64">
        <v>14302.82</v>
      </c>
      <c r="D17" s="65">
        <v>13853.78</v>
      </c>
      <c r="E17" s="168">
        <v>31632.43</v>
      </c>
      <c r="F17" s="168">
        <v>15914.26</v>
      </c>
      <c r="G17" s="169">
        <v>15718.17</v>
      </c>
      <c r="J17" s="48"/>
      <c r="K17" s="48"/>
      <c r="L17" s="173"/>
      <c r="P17" s="162"/>
      <c r="Q17" s="163"/>
      <c r="R17" s="163"/>
    </row>
    <row r="18" spans="1:18" s="5" customFormat="1" ht="24" customHeight="1">
      <c r="A18" s="62" t="s">
        <v>15</v>
      </c>
      <c r="B18" s="63">
        <v>69833.15</v>
      </c>
      <c r="C18" s="64">
        <v>37448.4</v>
      </c>
      <c r="D18" s="65">
        <v>32384.75</v>
      </c>
      <c r="E18" s="168">
        <v>78305.28</v>
      </c>
      <c r="F18" s="168">
        <v>39592.76</v>
      </c>
      <c r="G18" s="169">
        <v>38712.51</v>
      </c>
      <c r="J18" s="48"/>
      <c r="K18" s="48"/>
      <c r="L18" s="173"/>
      <c r="P18" s="162"/>
      <c r="Q18" s="163"/>
      <c r="R18" s="163"/>
    </row>
    <row r="19" spans="1:18" s="5" customFormat="1" ht="24" customHeight="1">
      <c r="A19" s="58"/>
      <c r="B19" s="244" t="s">
        <v>16</v>
      </c>
      <c r="C19" s="245"/>
      <c r="D19" s="246"/>
      <c r="E19" s="244" t="s">
        <v>16</v>
      </c>
      <c r="F19" s="245"/>
      <c r="G19" s="245"/>
      <c r="P19" s="162"/>
      <c r="Q19" s="163"/>
      <c r="R19" s="163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2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J21" s="23"/>
      <c r="K21" s="23"/>
      <c r="L21" s="23"/>
    </row>
    <row r="22" spans="1:12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>D10/D9*100</f>
        <v>64.01781171488615</v>
      </c>
      <c r="E22" s="78">
        <f>E10/E9*100</f>
        <v>70.03885995271564</v>
      </c>
      <c r="F22" s="79">
        <f t="shared" si="1"/>
        <v>75.51590100122812</v>
      </c>
      <c r="G22" s="79">
        <f t="shared" si="1"/>
        <v>64.9323420045491</v>
      </c>
      <c r="J22" s="23"/>
      <c r="K22" s="23"/>
      <c r="L22" s="23"/>
    </row>
    <row r="23" spans="1:12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J23" s="23"/>
      <c r="K23" s="23"/>
      <c r="L23" s="23"/>
    </row>
    <row r="24" spans="1:12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J24" s="23"/>
      <c r="K24" s="23"/>
      <c r="L24" s="23"/>
    </row>
    <row r="25" spans="1:12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J25" s="23"/>
      <c r="K25" s="23"/>
      <c r="L25" s="23"/>
    </row>
    <row r="26" spans="1:12" s="5" customFormat="1" ht="24" customHeight="1">
      <c r="A26" s="62" t="s">
        <v>11</v>
      </c>
      <c r="B26" s="68" t="s">
        <v>61</v>
      </c>
      <c r="C26" s="68" t="s">
        <v>61</v>
      </c>
      <c r="D26" s="68" t="s">
        <v>61</v>
      </c>
      <c r="E26" s="78">
        <f>E14/E9*100</f>
        <v>0.03146599603486268</v>
      </c>
      <c r="F26" s="64" t="s">
        <v>61</v>
      </c>
      <c r="G26" s="64" t="s">
        <v>61</v>
      </c>
      <c r="J26" s="23"/>
      <c r="K26" s="23"/>
      <c r="L26" s="23"/>
    </row>
    <row r="27" spans="1:12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J27" s="23"/>
      <c r="K27" s="23"/>
      <c r="L27" s="23"/>
    </row>
    <row r="28" spans="1:12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J28" s="23"/>
      <c r="K28" s="23"/>
      <c r="L28" s="23"/>
    </row>
    <row r="29" spans="1:12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J29" s="23"/>
      <c r="K29" s="23"/>
      <c r="L29" s="23"/>
    </row>
    <row r="30" spans="1:12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J30" s="23"/>
      <c r="K30" s="23"/>
      <c r="L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1406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140</v>
      </c>
    </row>
    <row r="3" s="4" customFormat="1" ht="24" customHeight="1">
      <c r="A3" s="3"/>
    </row>
    <row r="4" spans="1:7" s="4" customFormat="1" ht="27" customHeight="1">
      <c r="A4" s="235" t="s">
        <v>0</v>
      </c>
      <c r="B4" s="238">
        <v>2558</v>
      </c>
      <c r="C4" s="239"/>
      <c r="D4" s="240"/>
      <c r="E4" s="238">
        <v>2559</v>
      </c>
      <c r="F4" s="239"/>
      <c r="G4" s="239"/>
    </row>
    <row r="5" spans="1:7" ht="24" customHeight="1">
      <c r="A5" s="236"/>
      <c r="B5" s="241" t="s">
        <v>141</v>
      </c>
      <c r="C5" s="239"/>
      <c r="D5" s="239"/>
      <c r="E5" s="239"/>
      <c r="F5" s="239"/>
      <c r="G5" s="239"/>
    </row>
    <row r="6" spans="1:7" s="34" customFormat="1" ht="24" customHeight="1">
      <c r="A6" s="236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37"/>
      <c r="B7" s="241" t="s">
        <v>4</v>
      </c>
      <c r="C7" s="242"/>
      <c r="D7" s="243"/>
      <c r="E7" s="51" t="s">
        <v>4</v>
      </c>
      <c r="F7" s="49"/>
      <c r="G7" s="49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0" s="5" customFormat="1" ht="24" customHeight="1">
      <c r="A9" s="58" t="s">
        <v>6</v>
      </c>
      <c r="B9" s="201">
        <v>489472</v>
      </c>
      <c r="C9" s="202">
        <v>236324</v>
      </c>
      <c r="D9" s="203">
        <v>253148</v>
      </c>
      <c r="E9" s="166">
        <v>497839</v>
      </c>
      <c r="F9" s="166">
        <v>240205</v>
      </c>
      <c r="G9" s="167">
        <v>257634</v>
      </c>
      <c r="H9" s="47"/>
      <c r="I9" s="47"/>
      <c r="J9" s="177"/>
    </row>
    <row r="10" spans="1:10" s="5" customFormat="1" ht="24" customHeight="1">
      <c r="A10" s="62" t="s">
        <v>7</v>
      </c>
      <c r="B10" s="197">
        <v>343720.34</v>
      </c>
      <c r="C10" s="198">
        <v>181660.53</v>
      </c>
      <c r="D10" s="204">
        <v>162059.81</v>
      </c>
      <c r="E10" s="168">
        <v>348680.76</v>
      </c>
      <c r="F10" s="168">
        <v>181392.97</v>
      </c>
      <c r="G10" s="169">
        <v>167287.79</v>
      </c>
      <c r="H10" s="48"/>
      <c r="I10" s="48"/>
      <c r="J10" s="173"/>
    </row>
    <row r="11" spans="1:15" s="5" customFormat="1" ht="24" customHeight="1">
      <c r="A11" s="62" t="s">
        <v>8</v>
      </c>
      <c r="B11" s="197">
        <v>343720.34</v>
      </c>
      <c r="C11" s="198">
        <v>181660.53</v>
      </c>
      <c r="D11" s="204">
        <v>162059.81</v>
      </c>
      <c r="E11" s="168">
        <v>348524.11</v>
      </c>
      <c r="F11" s="168">
        <v>181322.22</v>
      </c>
      <c r="G11" s="169">
        <v>167201.89</v>
      </c>
      <c r="H11" s="199">
        <v>57</v>
      </c>
      <c r="I11" s="199"/>
      <c r="J11" s="200"/>
      <c r="K11" s="4">
        <v>58</v>
      </c>
      <c r="L11" s="176">
        <f>SUM(L13-I13)</f>
        <v>-0.4820571886750825</v>
      </c>
      <c r="M11" s="176">
        <f>SUM(M13-J13)</f>
        <v>-0.9742769925904942</v>
      </c>
      <c r="O11" s="5">
        <f>SUM(B13-E13)</f>
        <v>2425.01</v>
      </c>
    </row>
    <row r="12" spans="1:13" s="5" customFormat="1" ht="24" customHeight="1">
      <c r="A12" s="62" t="s">
        <v>9</v>
      </c>
      <c r="B12" s="197">
        <v>338741.09</v>
      </c>
      <c r="C12" s="198">
        <v>179248.79</v>
      </c>
      <c r="D12" s="204">
        <v>159492.3</v>
      </c>
      <c r="E12" s="168">
        <v>345969.86</v>
      </c>
      <c r="F12" s="168">
        <v>179788.45</v>
      </c>
      <c r="G12" s="169">
        <v>166181.41</v>
      </c>
      <c r="H12" s="175">
        <f>SUM(E13-B13)</f>
        <v>-2425.01</v>
      </c>
      <c r="I12" s="180" t="s">
        <v>121</v>
      </c>
      <c r="J12" s="181" t="s">
        <v>122</v>
      </c>
      <c r="K12" s="182"/>
      <c r="L12" s="182" t="s">
        <v>121</v>
      </c>
      <c r="M12" s="182" t="s">
        <v>122</v>
      </c>
    </row>
    <row r="13" spans="1:13" s="5" customFormat="1" ht="24" customHeight="1">
      <c r="A13" s="62" t="s">
        <v>10</v>
      </c>
      <c r="B13" s="197">
        <v>4979.25</v>
      </c>
      <c r="C13" s="198">
        <v>2411.74</v>
      </c>
      <c r="D13" s="205">
        <v>2567.5</v>
      </c>
      <c r="E13" s="168">
        <v>2554.24</v>
      </c>
      <c r="F13" s="168">
        <v>1533.77</v>
      </c>
      <c r="G13" s="170">
        <v>1020.48</v>
      </c>
      <c r="H13" s="186">
        <f aca="true" t="shared" si="0" ref="H13:M13">SUM(B13*100)/B10</f>
        <v>1.4486340843256467</v>
      </c>
      <c r="I13" s="174">
        <f t="shared" si="0"/>
        <v>1.3276081491119727</v>
      </c>
      <c r="J13" s="174">
        <f t="shared" si="0"/>
        <v>1.5842916266531475</v>
      </c>
      <c r="K13" s="186">
        <f t="shared" si="0"/>
        <v>0.7325440038618706</v>
      </c>
      <c r="L13" s="174">
        <f t="shared" si="0"/>
        <v>0.8455509604368902</v>
      </c>
      <c r="M13" s="174">
        <f t="shared" si="0"/>
        <v>0.6100146340626533</v>
      </c>
    </row>
    <row r="14" spans="1:12" s="5" customFormat="1" ht="24" customHeight="1">
      <c r="A14" s="62" t="s">
        <v>11</v>
      </c>
      <c r="B14" s="206" t="s">
        <v>61</v>
      </c>
      <c r="C14" s="207" t="s">
        <v>61</v>
      </c>
      <c r="D14" s="204" t="s">
        <v>61</v>
      </c>
      <c r="E14" s="168">
        <v>156.65</v>
      </c>
      <c r="F14" s="168">
        <v>70.75</v>
      </c>
      <c r="G14" s="169">
        <v>85.91</v>
      </c>
      <c r="H14" s="48"/>
      <c r="I14" s="183"/>
      <c r="J14" s="184"/>
      <c r="L14" s="176">
        <f>SUM(I13-L13)</f>
        <v>0.4820571886750825</v>
      </c>
    </row>
    <row r="15" spans="1:10" s="5" customFormat="1" ht="24" customHeight="1">
      <c r="A15" s="62" t="s">
        <v>12</v>
      </c>
      <c r="B15" s="197">
        <v>145751.66</v>
      </c>
      <c r="C15" s="198">
        <v>54663.47</v>
      </c>
      <c r="D15" s="204">
        <v>91088.19</v>
      </c>
      <c r="E15" s="168">
        <v>149158.24</v>
      </c>
      <c r="F15" s="168">
        <v>58812.03</v>
      </c>
      <c r="G15" s="169">
        <v>90346.21</v>
      </c>
      <c r="H15" s="48"/>
      <c r="I15" s="48"/>
      <c r="J15" s="173"/>
    </row>
    <row r="16" spans="1:10" s="5" customFormat="1" ht="24" customHeight="1">
      <c r="A16" s="62" t="s">
        <v>13</v>
      </c>
      <c r="B16" s="197">
        <v>47761.91</v>
      </c>
      <c r="C16" s="198">
        <v>2912.25</v>
      </c>
      <c r="D16" s="204">
        <v>44849.66</v>
      </c>
      <c r="E16" s="168">
        <v>39220.53</v>
      </c>
      <c r="F16" s="168">
        <v>3305.01</v>
      </c>
      <c r="G16" s="169">
        <v>35915.52</v>
      </c>
      <c r="H16" s="48"/>
      <c r="I16" s="48"/>
      <c r="J16" s="173"/>
    </row>
    <row r="17" spans="1:10" s="5" customFormat="1" ht="24" customHeight="1">
      <c r="A17" s="62" t="s">
        <v>14</v>
      </c>
      <c r="B17" s="197">
        <v>28156.6</v>
      </c>
      <c r="C17" s="198">
        <v>14302.82</v>
      </c>
      <c r="D17" s="204">
        <v>13853.78</v>
      </c>
      <c r="E17" s="168">
        <v>31632.43</v>
      </c>
      <c r="F17" s="168">
        <v>15914.26</v>
      </c>
      <c r="G17" s="169">
        <v>15718.17</v>
      </c>
      <c r="H17" s="48"/>
      <c r="I17" s="48"/>
      <c r="J17" s="173"/>
    </row>
    <row r="18" spans="1:10" s="5" customFormat="1" ht="24" customHeight="1">
      <c r="A18" s="62" t="s">
        <v>15</v>
      </c>
      <c r="B18" s="197">
        <v>69833.15</v>
      </c>
      <c r="C18" s="198">
        <v>37448.4</v>
      </c>
      <c r="D18" s="204">
        <v>32384.75</v>
      </c>
      <c r="E18" s="168">
        <v>78305.28</v>
      </c>
      <c r="F18" s="168">
        <v>39592.76</v>
      </c>
      <c r="G18" s="169">
        <v>38712.51</v>
      </c>
      <c r="H18" s="48"/>
      <c r="I18" s="48"/>
      <c r="J18" s="173"/>
    </row>
    <row r="19" spans="1:7" s="5" customFormat="1" ht="24" customHeight="1">
      <c r="A19" s="58"/>
      <c r="B19" s="244" t="s">
        <v>16</v>
      </c>
      <c r="C19" s="245"/>
      <c r="D19" s="246"/>
      <c r="E19" s="244" t="s">
        <v>16</v>
      </c>
      <c r="F19" s="245"/>
      <c r="G19" s="245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0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H21" s="23"/>
      <c r="I21" s="23"/>
      <c r="J21" s="23"/>
    </row>
    <row r="22" spans="1:10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 t="shared" si="1"/>
        <v>64.01781171488615</v>
      </c>
      <c r="E22" s="78">
        <f t="shared" si="1"/>
        <v>70.03885995271564</v>
      </c>
      <c r="F22" s="79">
        <f t="shared" si="1"/>
        <v>75.51590100122812</v>
      </c>
      <c r="G22" s="79">
        <f t="shared" si="1"/>
        <v>64.9323420045491</v>
      </c>
      <c r="H22" s="23"/>
      <c r="I22" s="23"/>
      <c r="J22" s="23"/>
    </row>
    <row r="23" spans="1:10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H23" s="23"/>
      <c r="I23" s="23"/>
      <c r="J23" s="23"/>
    </row>
    <row r="24" spans="1:10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H24" s="23"/>
      <c r="I24" s="23"/>
      <c r="J24" s="23"/>
    </row>
    <row r="25" spans="1:10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H25" s="23"/>
      <c r="I25" s="23"/>
      <c r="J25" s="23"/>
    </row>
    <row r="26" spans="1:10" s="5" customFormat="1" ht="24" customHeight="1">
      <c r="A26" s="62" t="s">
        <v>11</v>
      </c>
      <c r="B26" s="68" t="s">
        <v>61</v>
      </c>
      <c r="C26" s="68" t="s">
        <v>61</v>
      </c>
      <c r="D26" s="68" t="s">
        <v>61</v>
      </c>
      <c r="E26" s="78">
        <f>E14/E9*100</f>
        <v>0.03146599603486268</v>
      </c>
      <c r="F26" s="79">
        <f>F14/F9*100</f>
        <v>0.029454008034803605</v>
      </c>
      <c r="G26" s="79">
        <f>G14/G9*100</f>
        <v>0.03334575405420092</v>
      </c>
      <c r="H26" s="23"/>
      <c r="I26" s="23"/>
      <c r="J26" s="23"/>
    </row>
    <row r="27" spans="1:10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H27" s="23"/>
      <c r="I27" s="23"/>
      <c r="J27" s="23"/>
    </row>
    <row r="28" spans="1:10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H28" s="23"/>
      <c r="I28" s="23"/>
      <c r="J28" s="23"/>
    </row>
    <row r="29" spans="1:10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H29" s="23"/>
      <c r="I29" s="23"/>
      <c r="J29" s="23"/>
    </row>
    <row r="30" spans="1:10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H30" s="23"/>
      <c r="I30" s="23"/>
      <c r="J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7">
    <mergeCell ref="A4:A7"/>
    <mergeCell ref="B4:D4"/>
    <mergeCell ref="E4:G4"/>
    <mergeCell ref="B5:G5"/>
    <mergeCell ref="B7:D7"/>
    <mergeCell ref="B19:D19"/>
    <mergeCell ref="E19:G1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1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30">
        <v>34</v>
      </c>
      <c r="D1" s="17"/>
      <c r="G1" s="17"/>
    </row>
    <row r="2" spans="1:7" s="4" customFormat="1" ht="21" customHeight="1">
      <c r="A2" s="12" t="s">
        <v>107</v>
      </c>
      <c r="B2" s="5"/>
      <c r="C2" s="5"/>
      <c r="D2" s="5"/>
      <c r="E2" s="5"/>
      <c r="F2" s="5"/>
      <c r="G2" s="5"/>
    </row>
    <row r="3" spans="1:7" s="4" customFormat="1" ht="21" customHeight="1">
      <c r="A3" s="12" t="s">
        <v>137</v>
      </c>
      <c r="B3" s="5"/>
      <c r="C3" s="5"/>
      <c r="D3" s="5"/>
      <c r="E3" s="5"/>
      <c r="F3" s="5"/>
      <c r="G3" s="5"/>
    </row>
    <row r="4" spans="1:7" s="4" customFormat="1" ht="3" customHeight="1">
      <c r="A4" s="36"/>
      <c r="B4" s="5"/>
      <c r="C4" s="5"/>
      <c r="D4" s="5"/>
      <c r="E4" s="5"/>
      <c r="F4" s="5"/>
      <c r="G4" s="5"/>
    </row>
    <row r="5" spans="1:7" s="4" customFormat="1" ht="21" customHeight="1">
      <c r="A5" s="235" t="s">
        <v>17</v>
      </c>
      <c r="B5" s="238" t="s">
        <v>138</v>
      </c>
      <c r="C5" s="248"/>
      <c r="D5" s="249"/>
      <c r="E5" s="238" t="s">
        <v>139</v>
      </c>
      <c r="F5" s="248"/>
      <c r="G5" s="248"/>
    </row>
    <row r="6" spans="1:7" s="4" customFormat="1" ht="21" customHeight="1">
      <c r="A6" s="237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ht="21" customHeight="1">
      <c r="A7" s="188"/>
      <c r="B7" s="250" t="s">
        <v>4</v>
      </c>
      <c r="C7" s="251"/>
      <c r="D7" s="235"/>
      <c r="E7" s="250" t="s">
        <v>4</v>
      </c>
      <c r="F7" s="251"/>
      <c r="G7" s="251"/>
    </row>
    <row r="8" spans="1:7" ht="3" customHeight="1">
      <c r="A8" s="189"/>
      <c r="B8" s="69"/>
      <c r="C8" s="70"/>
      <c r="D8" s="71"/>
      <c r="E8" s="69"/>
      <c r="F8" s="70"/>
      <c r="G8" s="70"/>
    </row>
    <row r="9" spans="1:10" s="5" customFormat="1" ht="20.25" customHeight="1">
      <c r="A9" s="71" t="s">
        <v>5</v>
      </c>
      <c r="B9" s="201">
        <v>489472</v>
      </c>
      <c r="C9" s="202">
        <v>236324</v>
      </c>
      <c r="D9" s="203">
        <v>253148</v>
      </c>
      <c r="E9" s="59">
        <v>497839</v>
      </c>
      <c r="F9" s="60">
        <v>240205</v>
      </c>
      <c r="G9" s="60">
        <v>257634</v>
      </c>
      <c r="I9" s="165"/>
      <c r="J9" s="12"/>
    </row>
    <row r="10" spans="1:12" s="5" customFormat="1" ht="20.25" customHeight="1">
      <c r="A10" s="83" t="s">
        <v>18</v>
      </c>
      <c r="B10" s="197">
        <v>16159.62</v>
      </c>
      <c r="C10" s="198">
        <v>5583.54</v>
      </c>
      <c r="D10" s="204">
        <v>10576.08</v>
      </c>
      <c r="E10" s="63">
        <v>11426</v>
      </c>
      <c r="F10" s="64">
        <v>4124.5</v>
      </c>
      <c r="G10" s="64">
        <v>7301.5</v>
      </c>
      <c r="I10" s="165"/>
      <c r="J10" s="164"/>
      <c r="K10" s="165"/>
      <c r="L10" s="165"/>
    </row>
    <row r="11" spans="1:12" s="5" customFormat="1" ht="20.25" customHeight="1">
      <c r="A11" s="62" t="s">
        <v>19</v>
      </c>
      <c r="B11" s="197">
        <v>110210.17</v>
      </c>
      <c r="C11" s="198">
        <v>46717.89</v>
      </c>
      <c r="D11" s="204">
        <v>63492.27</v>
      </c>
      <c r="E11" s="63">
        <v>127605.07</v>
      </c>
      <c r="F11" s="64">
        <v>51365.9</v>
      </c>
      <c r="G11" s="64">
        <v>76239.17</v>
      </c>
      <c r="I11" s="165"/>
      <c r="J11" s="164"/>
      <c r="K11" s="165"/>
      <c r="L11" s="165"/>
    </row>
    <row r="12" spans="1:12" s="5" customFormat="1" ht="20.25" customHeight="1">
      <c r="A12" s="84" t="s">
        <v>20</v>
      </c>
      <c r="B12" s="197">
        <v>93951.42</v>
      </c>
      <c r="C12" s="198">
        <v>46754.36</v>
      </c>
      <c r="D12" s="204">
        <v>47197.05</v>
      </c>
      <c r="E12" s="63">
        <v>92971.29</v>
      </c>
      <c r="F12" s="64">
        <v>46786.79</v>
      </c>
      <c r="G12" s="64">
        <v>46184.5</v>
      </c>
      <c r="I12" s="165"/>
      <c r="J12" s="164"/>
      <c r="K12" s="165"/>
      <c r="L12" s="165"/>
    </row>
    <row r="13" spans="1:12" s="5" customFormat="1" ht="20.25" customHeight="1">
      <c r="A13" s="84" t="s">
        <v>21</v>
      </c>
      <c r="B13" s="197">
        <v>104888.12</v>
      </c>
      <c r="C13" s="198">
        <v>57690.26</v>
      </c>
      <c r="D13" s="204">
        <v>47197.86</v>
      </c>
      <c r="E13" s="63">
        <v>93365.67</v>
      </c>
      <c r="F13" s="64">
        <v>45338.96</v>
      </c>
      <c r="G13" s="64">
        <v>48026.71</v>
      </c>
      <c r="I13" s="165"/>
      <c r="J13" s="164"/>
      <c r="K13" s="165"/>
      <c r="L13" s="165"/>
    </row>
    <row r="14" spans="1:12" s="5" customFormat="1" ht="20.25" customHeight="1">
      <c r="A14" s="171" t="s">
        <v>22</v>
      </c>
      <c r="B14" s="197">
        <v>99961.95999999999</v>
      </c>
      <c r="C14" s="198">
        <v>49534.09</v>
      </c>
      <c r="D14" s="204">
        <v>50427.86</v>
      </c>
      <c r="E14" s="63">
        <v>103322.88</v>
      </c>
      <c r="F14" s="64">
        <v>58167.07</v>
      </c>
      <c r="G14" s="64">
        <v>45155.82</v>
      </c>
      <c r="I14" s="165"/>
      <c r="J14" s="164"/>
      <c r="K14" s="165"/>
      <c r="L14" s="165"/>
    </row>
    <row r="15" spans="1:12" s="5" customFormat="1" ht="20.25" customHeight="1">
      <c r="A15" s="84" t="s">
        <v>23</v>
      </c>
      <c r="B15" s="197">
        <v>82588.01</v>
      </c>
      <c r="C15" s="198">
        <v>41233.42</v>
      </c>
      <c r="D15" s="204">
        <v>41354.58</v>
      </c>
      <c r="E15" s="63">
        <v>86301.6</v>
      </c>
      <c r="F15" s="64">
        <v>46851.85</v>
      </c>
      <c r="G15" s="64">
        <v>39449.75</v>
      </c>
      <c r="I15" s="165"/>
      <c r="J15" s="164"/>
      <c r="K15" s="165"/>
      <c r="L15" s="165"/>
    </row>
    <row r="16" spans="1:12" s="5" customFormat="1" ht="20.25" customHeight="1">
      <c r="A16" s="84" t="s">
        <v>24</v>
      </c>
      <c r="B16" s="197">
        <v>17373.95</v>
      </c>
      <c r="C16" s="198">
        <v>8300.67</v>
      </c>
      <c r="D16" s="204">
        <v>9073.28</v>
      </c>
      <c r="E16" s="63">
        <v>17021.28</v>
      </c>
      <c r="F16" s="64">
        <v>11315.22</v>
      </c>
      <c r="G16" s="64">
        <v>5706.07</v>
      </c>
      <c r="I16" s="165"/>
      <c r="J16" s="164"/>
      <c r="K16" s="165"/>
      <c r="L16" s="165"/>
    </row>
    <row r="17" spans="1:12" s="5" customFormat="1" ht="20.25" customHeight="1">
      <c r="A17" s="85" t="s">
        <v>25</v>
      </c>
      <c r="B17" s="206" t="s">
        <v>61</v>
      </c>
      <c r="C17" s="207" t="s">
        <v>61</v>
      </c>
      <c r="D17" s="205" t="s">
        <v>61</v>
      </c>
      <c r="E17" s="67" t="s">
        <v>61</v>
      </c>
      <c r="F17" s="68" t="s">
        <v>61</v>
      </c>
      <c r="G17" s="68" t="s">
        <v>61</v>
      </c>
      <c r="I17" s="165"/>
      <c r="J17" s="164"/>
      <c r="K17" s="165"/>
      <c r="L17" s="165"/>
    </row>
    <row r="18" spans="1:12" s="5" customFormat="1" ht="20.25" customHeight="1">
      <c r="A18" s="62" t="s">
        <v>26</v>
      </c>
      <c r="B18" s="197">
        <v>64242.28</v>
      </c>
      <c r="C18" s="198">
        <v>30043.84</v>
      </c>
      <c r="D18" s="204">
        <v>34198.43</v>
      </c>
      <c r="E18" s="64">
        <v>68995</v>
      </c>
      <c r="F18" s="64">
        <v>34319.59</v>
      </c>
      <c r="G18" s="64">
        <v>34674</v>
      </c>
      <c r="I18" s="165"/>
      <c r="J18" s="164"/>
      <c r="K18" s="165"/>
      <c r="L18" s="165"/>
    </row>
    <row r="19" spans="1:12" s="5" customFormat="1" ht="20.25" customHeight="1">
      <c r="A19" s="85" t="s">
        <v>27</v>
      </c>
      <c r="B19" s="197">
        <v>23051.23</v>
      </c>
      <c r="C19" s="198">
        <v>9405.3</v>
      </c>
      <c r="D19" s="204">
        <v>13645.92</v>
      </c>
      <c r="E19" s="63">
        <v>19274.97</v>
      </c>
      <c r="F19" s="64">
        <v>7771.84</v>
      </c>
      <c r="G19" s="64">
        <v>11503.13</v>
      </c>
      <c r="I19" s="165"/>
      <c r="J19" s="164"/>
      <c r="K19" s="165"/>
      <c r="L19" s="165"/>
    </row>
    <row r="20" spans="1:12" s="5" customFormat="1" ht="20.25" customHeight="1">
      <c r="A20" s="85" t="s">
        <v>28</v>
      </c>
      <c r="B20" s="197">
        <v>32735.86</v>
      </c>
      <c r="C20" s="198">
        <v>16809.34</v>
      </c>
      <c r="D20" s="204">
        <v>15926.52</v>
      </c>
      <c r="E20" s="63">
        <v>35535.75</v>
      </c>
      <c r="F20" s="64">
        <v>22003.52</v>
      </c>
      <c r="G20" s="64">
        <v>13532.24</v>
      </c>
      <c r="I20" s="165"/>
      <c r="J20" s="164"/>
      <c r="K20" s="165"/>
      <c r="L20" s="165"/>
    </row>
    <row r="21" spans="1:12" s="5" customFormat="1" ht="20.25" customHeight="1">
      <c r="A21" s="85" t="s">
        <v>29</v>
      </c>
      <c r="B21" s="197">
        <v>8455.19</v>
      </c>
      <c r="C21" s="198">
        <v>3829.2</v>
      </c>
      <c r="D21" s="204">
        <v>4625.99</v>
      </c>
      <c r="E21" s="63">
        <v>14183.59</v>
      </c>
      <c r="F21" s="64">
        <v>4544.23</v>
      </c>
      <c r="G21" s="64">
        <v>9639.36</v>
      </c>
      <c r="I21" s="165"/>
      <c r="J21" s="164"/>
      <c r="K21" s="165"/>
      <c r="L21" s="165"/>
    </row>
    <row r="22" spans="1:12" s="5" customFormat="1" ht="20.25" customHeight="1">
      <c r="A22" s="84" t="s">
        <v>30</v>
      </c>
      <c r="B22" s="197" t="s">
        <v>61</v>
      </c>
      <c r="C22" s="198" t="s">
        <v>61</v>
      </c>
      <c r="D22" s="204" t="s">
        <v>61</v>
      </c>
      <c r="E22" s="63" t="s">
        <v>61</v>
      </c>
      <c r="F22" s="64" t="s">
        <v>61</v>
      </c>
      <c r="G22" s="64" t="s">
        <v>61</v>
      </c>
      <c r="J22" s="164"/>
      <c r="K22" s="165"/>
      <c r="L22" s="165"/>
    </row>
    <row r="23" spans="1:7" s="5" customFormat="1" ht="20.25" customHeight="1">
      <c r="A23" s="84" t="s">
        <v>31</v>
      </c>
      <c r="B23" s="197">
        <v>58.44</v>
      </c>
      <c r="C23" s="198" t="s">
        <v>61</v>
      </c>
      <c r="D23" s="205">
        <v>58.44</v>
      </c>
      <c r="E23" s="63">
        <v>153.77</v>
      </c>
      <c r="F23" s="64">
        <v>102.2</v>
      </c>
      <c r="G23" s="68">
        <v>51.57</v>
      </c>
    </row>
    <row r="24" spans="1:7" s="5" customFormat="1" ht="20.25" customHeight="1">
      <c r="A24" s="58"/>
      <c r="B24" s="244" t="s">
        <v>16</v>
      </c>
      <c r="C24" s="245"/>
      <c r="D24" s="246"/>
      <c r="E24" s="244" t="s">
        <v>16</v>
      </c>
      <c r="F24" s="245"/>
      <c r="G24" s="245"/>
    </row>
    <row r="25" spans="1:7" s="5" customFormat="1" ht="20.25" customHeight="1">
      <c r="A25" s="71" t="s">
        <v>5</v>
      </c>
      <c r="B25" s="75">
        <v>100</v>
      </c>
      <c r="C25" s="76">
        <v>100</v>
      </c>
      <c r="D25" s="77">
        <v>100</v>
      </c>
      <c r="E25" s="75">
        <v>100</v>
      </c>
      <c r="F25" s="76">
        <v>100</v>
      </c>
      <c r="G25" s="76">
        <v>100</v>
      </c>
    </row>
    <row r="26" spans="1:7" s="5" customFormat="1" ht="6.75" customHeight="1">
      <c r="A26" s="71"/>
      <c r="B26" s="75"/>
      <c r="C26" s="76"/>
      <c r="D26" s="77"/>
      <c r="E26" s="75"/>
      <c r="F26" s="76"/>
      <c r="G26" s="76"/>
    </row>
    <row r="27" spans="1:7" s="5" customFormat="1" ht="20.25" customHeight="1">
      <c r="A27" s="83" t="s">
        <v>18</v>
      </c>
      <c r="B27" s="86">
        <f aca="true" t="shared" si="0" ref="B27:G27">B10/B9*100</f>
        <v>3.3014391017259412</v>
      </c>
      <c r="C27" s="87">
        <f t="shared" si="0"/>
        <v>2.362663123508404</v>
      </c>
      <c r="D27" s="88">
        <f t="shared" si="0"/>
        <v>4.177824829743866</v>
      </c>
      <c r="E27" s="86">
        <f t="shared" si="0"/>
        <v>2.295119506507124</v>
      </c>
      <c r="F27" s="87">
        <f t="shared" si="0"/>
        <v>1.7170749984388334</v>
      </c>
      <c r="G27" s="87">
        <f t="shared" si="0"/>
        <v>2.8340591692090333</v>
      </c>
    </row>
    <row r="28" spans="1:7" s="5" customFormat="1" ht="20.25" customHeight="1">
      <c r="A28" s="62" t="s">
        <v>19</v>
      </c>
      <c r="B28" s="86">
        <f aca="true" t="shared" si="1" ref="B28:G28">B11/B9*100</f>
        <v>22.516133711427823</v>
      </c>
      <c r="C28" s="87">
        <f t="shared" si="1"/>
        <v>19.768576192007583</v>
      </c>
      <c r="D28" s="88">
        <f t="shared" si="1"/>
        <v>25.08108695308673</v>
      </c>
      <c r="E28" s="86">
        <f t="shared" si="1"/>
        <v>25.63179461633179</v>
      </c>
      <c r="F28" s="87">
        <f t="shared" si="1"/>
        <v>21.3841926687621</v>
      </c>
      <c r="G28" s="87">
        <f t="shared" si="1"/>
        <v>29.59204530457936</v>
      </c>
    </row>
    <row r="29" spans="1:7" s="5" customFormat="1" ht="20.25" customHeight="1">
      <c r="A29" s="84" t="s">
        <v>20</v>
      </c>
      <c r="B29" s="86">
        <f aca="true" t="shared" si="2" ref="B29:G29">B12/B9*100</f>
        <v>19.194442174424687</v>
      </c>
      <c r="C29" s="87">
        <f t="shared" si="2"/>
        <v>19.784008395253974</v>
      </c>
      <c r="D29" s="88">
        <f t="shared" si="2"/>
        <v>18.644054071136253</v>
      </c>
      <c r="E29" s="86">
        <f t="shared" si="2"/>
        <v>18.6749712256372</v>
      </c>
      <c r="F29" s="87">
        <f t="shared" si="2"/>
        <v>19.477858495868112</v>
      </c>
      <c r="G29" s="87">
        <f t="shared" si="2"/>
        <v>17.926399465909</v>
      </c>
    </row>
    <row r="30" spans="1:7" s="5" customFormat="1" ht="20.25" customHeight="1">
      <c r="A30" s="84" t="s">
        <v>21</v>
      </c>
      <c r="B30" s="86">
        <f aca="true" t="shared" si="3" ref="B30:G30">B13/B9*100</f>
        <v>21.42882943253138</v>
      </c>
      <c r="C30" s="87">
        <f t="shared" si="3"/>
        <v>24.41151131497436</v>
      </c>
      <c r="D30" s="88">
        <f t="shared" si="3"/>
        <v>18.64437404206235</v>
      </c>
      <c r="E30" s="86">
        <f t="shared" si="3"/>
        <v>18.754189607483543</v>
      </c>
      <c r="F30" s="87">
        <f t="shared" si="3"/>
        <v>18.87511084282176</v>
      </c>
      <c r="G30" s="87">
        <f t="shared" si="3"/>
        <v>18.64144872183019</v>
      </c>
    </row>
    <row r="31" spans="1:7" s="5" customFormat="1" ht="20.25" customHeight="1">
      <c r="A31" s="62" t="s">
        <v>22</v>
      </c>
      <c r="B31" s="86">
        <f aca="true" t="shared" si="4" ref="B31:G31">B14/B9*100</f>
        <v>20.42240618462343</v>
      </c>
      <c r="C31" s="87">
        <f t="shared" si="4"/>
        <v>20.960245256512245</v>
      </c>
      <c r="D31" s="88">
        <f t="shared" si="4"/>
        <v>19.920307488109724</v>
      </c>
      <c r="E31" s="86">
        <v>20.7</v>
      </c>
      <c r="F31" s="87">
        <f t="shared" si="4"/>
        <v>24.21559501259341</v>
      </c>
      <c r="G31" s="87">
        <f t="shared" si="4"/>
        <v>17.527119867719325</v>
      </c>
    </row>
    <row r="32" spans="1:7" s="5" customFormat="1" ht="20.25" customHeight="1">
      <c r="A32" s="84" t="s">
        <v>23</v>
      </c>
      <c r="B32" s="86">
        <f aca="true" t="shared" si="5" ref="B32:G32">B15/B9*100</f>
        <v>16.87287730452406</v>
      </c>
      <c r="C32" s="87">
        <f t="shared" si="5"/>
        <v>17.447834329141347</v>
      </c>
      <c r="D32" s="88">
        <f t="shared" si="5"/>
        <v>16.33612748273737</v>
      </c>
      <c r="E32" s="86">
        <f t="shared" si="5"/>
        <v>17.335242919899805</v>
      </c>
      <c r="F32" s="87">
        <f t="shared" si="5"/>
        <v>19.504943693928105</v>
      </c>
      <c r="G32" s="87">
        <f t="shared" si="5"/>
        <v>15.312322907690756</v>
      </c>
    </row>
    <row r="33" spans="1:7" s="5" customFormat="1" ht="20.25" customHeight="1">
      <c r="A33" s="84" t="s">
        <v>24</v>
      </c>
      <c r="B33" s="86">
        <f aca="true" t="shared" si="6" ref="B33:G33">B16/B9*100</f>
        <v>3.549528880099372</v>
      </c>
      <c r="C33" s="87">
        <f t="shared" si="6"/>
        <v>3.5124109273708974</v>
      </c>
      <c r="D33" s="88">
        <f t="shared" si="6"/>
        <v>3.584180005372352</v>
      </c>
      <c r="E33" s="86">
        <f t="shared" si="6"/>
        <v>3.419033060889163</v>
      </c>
      <c r="F33" s="87">
        <f t="shared" si="6"/>
        <v>4.710651318665306</v>
      </c>
      <c r="G33" s="87">
        <f t="shared" si="6"/>
        <v>2.2147969600285675</v>
      </c>
    </row>
    <row r="34" spans="1:7" s="5" customFormat="1" ht="20.25" customHeight="1">
      <c r="A34" s="85" t="s">
        <v>25</v>
      </c>
      <c r="B34" s="89" t="s">
        <v>61</v>
      </c>
      <c r="C34" s="90" t="s">
        <v>61</v>
      </c>
      <c r="D34" s="91" t="s">
        <v>61</v>
      </c>
      <c r="E34" s="78" t="s">
        <v>61</v>
      </c>
      <c r="F34" s="79" t="s">
        <v>61</v>
      </c>
      <c r="G34" s="79" t="s">
        <v>61</v>
      </c>
    </row>
    <row r="35" spans="1:7" s="5" customFormat="1" ht="20.25" customHeight="1">
      <c r="A35" s="62" t="s">
        <v>26</v>
      </c>
      <c r="B35" s="86">
        <f aca="true" t="shared" si="7" ref="B35:G35">B18/B9*100</f>
        <v>13.124812042364017</v>
      </c>
      <c r="C35" s="87">
        <f t="shared" si="7"/>
        <v>12.712987254785801</v>
      </c>
      <c r="D35" s="88">
        <f t="shared" si="7"/>
        <v>13.50926335582347</v>
      </c>
      <c r="E35" s="86">
        <v>13.8</v>
      </c>
      <c r="F35" s="87">
        <f t="shared" si="7"/>
        <v>14.287625153514705</v>
      </c>
      <c r="G35" s="87">
        <f t="shared" si="7"/>
        <v>13.45862735508512</v>
      </c>
    </row>
    <row r="36" spans="1:7" s="5" customFormat="1" ht="20.25" customHeight="1">
      <c r="A36" s="85" t="s">
        <v>27</v>
      </c>
      <c r="B36" s="86">
        <f aca="true" t="shared" si="8" ref="B36:G36">B19/B9*100</f>
        <v>4.7094072796809625</v>
      </c>
      <c r="C36" s="87">
        <f t="shared" si="8"/>
        <v>3.979832771957143</v>
      </c>
      <c r="D36" s="88">
        <f t="shared" si="8"/>
        <v>5.3904909381073525</v>
      </c>
      <c r="E36" s="86">
        <f t="shared" si="8"/>
        <v>3.871727606716228</v>
      </c>
      <c r="F36" s="87">
        <f t="shared" si="8"/>
        <v>3.2355030078474636</v>
      </c>
      <c r="G36" s="87">
        <f t="shared" si="8"/>
        <v>4.464911463549066</v>
      </c>
    </row>
    <row r="37" spans="1:7" s="5" customFormat="1" ht="20.25" customHeight="1">
      <c r="A37" s="85" t="s">
        <v>28</v>
      </c>
      <c r="B37" s="86">
        <f aca="true" t="shared" si="9" ref="B37:G37">B20/B9*100</f>
        <v>6.687994410303347</v>
      </c>
      <c r="C37" s="87">
        <f t="shared" si="9"/>
        <v>7.11283661413991</v>
      </c>
      <c r="D37" s="88">
        <f t="shared" si="9"/>
        <v>6.291386856700429</v>
      </c>
      <c r="E37" s="86">
        <f t="shared" si="9"/>
        <v>7.138000437892572</v>
      </c>
      <c r="F37" s="87">
        <f t="shared" si="9"/>
        <v>9.160308902812181</v>
      </c>
      <c r="G37" s="87">
        <f t="shared" si="9"/>
        <v>5.252505492287509</v>
      </c>
    </row>
    <row r="38" spans="1:7" s="5" customFormat="1" ht="20.25" customHeight="1">
      <c r="A38" s="85" t="s">
        <v>29</v>
      </c>
      <c r="B38" s="86">
        <f aca="true" t="shared" si="10" ref="B38:G40">B21/B9*100</f>
        <v>1.727410352379707</v>
      </c>
      <c r="C38" s="87">
        <f t="shared" si="10"/>
        <v>1.6203178686887494</v>
      </c>
      <c r="D38" s="88">
        <f t="shared" si="10"/>
        <v>1.8273855610156904</v>
      </c>
      <c r="E38" s="86">
        <f t="shared" si="10"/>
        <v>2.849031514204391</v>
      </c>
      <c r="F38" s="87">
        <f t="shared" si="10"/>
        <v>1.8918132428550611</v>
      </c>
      <c r="G38" s="87">
        <f t="shared" si="10"/>
        <v>3.7414937469433385</v>
      </c>
    </row>
    <row r="39" spans="1:7" s="5" customFormat="1" ht="20.25" customHeight="1">
      <c r="A39" s="84" t="s">
        <v>30</v>
      </c>
      <c r="B39" s="89" t="s">
        <v>61</v>
      </c>
      <c r="C39" s="90" t="s">
        <v>61</v>
      </c>
      <c r="D39" s="91" t="s">
        <v>61</v>
      </c>
      <c r="E39" s="89" t="s">
        <v>61</v>
      </c>
      <c r="F39" s="90" t="s">
        <v>61</v>
      </c>
      <c r="G39" s="90" t="s">
        <v>61</v>
      </c>
    </row>
    <row r="40" spans="1:7" s="5" customFormat="1" ht="20.25" customHeight="1">
      <c r="A40" s="84" t="s">
        <v>31</v>
      </c>
      <c r="B40" s="89">
        <f>B23/B9*100</f>
        <v>0.011939395920502091</v>
      </c>
      <c r="C40" s="90" t="s">
        <v>61</v>
      </c>
      <c r="D40" s="91">
        <f>D23/D9*100</f>
        <v>0.02308530977925956</v>
      </c>
      <c r="E40" s="89">
        <f t="shared" si="10"/>
        <v>0.12050461631344271</v>
      </c>
      <c r="F40" s="90">
        <f t="shared" si="10"/>
        <v>0.1989646827953954</v>
      </c>
      <c r="G40" s="90">
        <f t="shared" si="10"/>
        <v>0.0676423943230232</v>
      </c>
    </row>
    <row r="41" spans="1:7" ht="12" customHeight="1">
      <c r="A41" s="92"/>
      <c r="B41" s="93"/>
      <c r="C41" s="94"/>
      <c r="D41" s="95"/>
      <c r="E41" s="93"/>
      <c r="F41" s="94"/>
      <c r="G41" s="94"/>
    </row>
    <row r="42" spans="1:7" ht="20.25" customHeight="1">
      <c r="A42" s="247"/>
      <c r="B42" s="247"/>
      <c r="C42" s="247"/>
      <c r="D42" s="247"/>
      <c r="E42" s="96"/>
      <c r="F42" s="96"/>
      <c r="G42" s="96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140625" style="2" customWidth="1"/>
    <col min="4" max="8" width="9.140625" style="2" customWidth="1"/>
    <col min="9" max="9" width="12.1406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1" t="s">
        <v>109</v>
      </c>
    </row>
    <row r="3" s="4" customFormat="1" ht="21" customHeight="1">
      <c r="A3" s="21" t="s">
        <v>142</v>
      </c>
    </row>
    <row r="4" s="4" customFormat="1" ht="3" customHeight="1">
      <c r="A4" s="21"/>
    </row>
    <row r="5" spans="1:3" s="4" customFormat="1" ht="21" customHeight="1">
      <c r="A5" s="251" t="s">
        <v>32</v>
      </c>
      <c r="B5" s="82">
        <v>2558</v>
      </c>
      <c r="C5" s="82">
        <v>2559</v>
      </c>
    </row>
    <row r="6" spans="1:14" s="4" customFormat="1" ht="21" customHeight="1">
      <c r="A6" s="253"/>
      <c r="B6" s="241" t="s">
        <v>141</v>
      </c>
      <c r="C6" s="242"/>
      <c r="I6" s="78">
        <f>SUM(I8*100)/B10</f>
        <v>18.08363431787977</v>
      </c>
      <c r="J6" s="78">
        <f>SUM(J8*100)/C10</f>
        <v>14.431254213878631</v>
      </c>
      <c r="K6" s="79">
        <f>SUM(J6-I6)</f>
        <v>-3.652380104001139</v>
      </c>
      <c r="L6" s="156">
        <f>SUM(B32,B33,B35,B36,B38,B42,B44,B46,B47)</f>
        <v>81.91636568212023</v>
      </c>
      <c r="M6" s="156">
        <f>SUM(C32,C33,C35,C36,C38,C42,C44,C46,C47)</f>
        <v>85.56874578612135</v>
      </c>
      <c r="N6" s="156">
        <f>SUM(M6-L6)</f>
        <v>3.652380104001125</v>
      </c>
    </row>
    <row r="7" spans="1:14" s="4" customFormat="1" ht="21" customHeight="1">
      <c r="A7" s="253"/>
      <c r="B7" s="108" t="s">
        <v>1</v>
      </c>
      <c r="C7" s="108" t="s">
        <v>1</v>
      </c>
      <c r="I7" s="4" t="s">
        <v>116</v>
      </c>
      <c r="J7" s="4" t="s">
        <v>117</v>
      </c>
      <c r="K7" s="4" t="s">
        <v>120</v>
      </c>
      <c r="L7" s="4" t="s">
        <v>118</v>
      </c>
      <c r="M7" s="4" t="s">
        <v>119</v>
      </c>
      <c r="N7" s="4" t="s">
        <v>120</v>
      </c>
    </row>
    <row r="8" spans="1:14" s="5" customFormat="1" ht="21" customHeight="1">
      <c r="A8" s="254"/>
      <c r="B8" s="82" t="s">
        <v>4</v>
      </c>
      <c r="C8" s="108" t="s">
        <v>4</v>
      </c>
      <c r="I8" s="63">
        <f>B20</f>
        <v>61256.7</v>
      </c>
      <c r="J8" s="63">
        <f>C20</f>
        <v>49927.79</v>
      </c>
      <c r="K8" s="64">
        <f>SUM(J8-I8)</f>
        <v>-11328.909999999996</v>
      </c>
      <c r="L8" s="5">
        <f>SUM(B12,B13,B15,B16,B18,B22,B24,B26)</f>
        <v>277484.39</v>
      </c>
      <c r="M8" s="5">
        <f>SUM(C12,C13,C15,C16,C18,C22,C24,C26)</f>
        <v>295579.75</v>
      </c>
      <c r="N8" s="5">
        <f>SUM(M8-L8)</f>
        <v>18095.359999999986</v>
      </c>
    </row>
    <row r="9" spans="1:3" s="5" customFormat="1" ht="3" customHeight="1">
      <c r="A9" s="107"/>
      <c r="B9" s="109"/>
      <c r="C9" s="109"/>
    </row>
    <row r="10" spans="1:8" s="5" customFormat="1" ht="17.25" customHeight="1">
      <c r="A10" s="97" t="s">
        <v>5</v>
      </c>
      <c r="B10" s="59">
        <v>338741.09</v>
      </c>
      <c r="C10" s="59">
        <v>345969.86</v>
      </c>
      <c r="E10" s="5">
        <f>SUM(C10-B10)</f>
        <v>7228.76999999996</v>
      </c>
      <c r="G10" s="156">
        <f>SUM(B10/1000)</f>
        <v>338.74109000000004</v>
      </c>
      <c r="H10" s="156">
        <f>SUM(C10/1000)</f>
        <v>345.96986</v>
      </c>
    </row>
    <row r="11" spans="1:13" s="5" customFormat="1" ht="17.25" customHeight="1">
      <c r="A11" s="110" t="s">
        <v>33</v>
      </c>
      <c r="B11" s="63"/>
      <c r="C11" s="63"/>
      <c r="G11" s="156"/>
      <c r="H11" s="156"/>
      <c r="I11" s="163"/>
      <c r="J11" s="163"/>
      <c r="K11" s="163"/>
      <c r="L11" s="5">
        <f>SUM(B10-B20)</f>
        <v>277484.39</v>
      </c>
      <c r="M11" s="5">
        <f>SUM(C10-C20)</f>
        <v>296042.07</v>
      </c>
    </row>
    <row r="12" spans="1:11" s="5" customFormat="1" ht="17.25" customHeight="1">
      <c r="A12" s="111" t="s">
        <v>62</v>
      </c>
      <c r="B12" s="63">
        <v>10477.09</v>
      </c>
      <c r="C12" s="63">
        <v>8690.29</v>
      </c>
      <c r="E12" s="5">
        <f>SUM(C12-B12)</f>
        <v>-1786.7999999999993</v>
      </c>
      <c r="G12" s="156">
        <f aca="true" t="shared" si="0" ref="G12:G27">SUM(B12/1000)</f>
        <v>10.47709</v>
      </c>
      <c r="H12" s="156">
        <f aca="true" t="shared" si="1" ref="H12:H27">SUM(C12/1000)</f>
        <v>8.690290000000001</v>
      </c>
      <c r="I12" s="163"/>
      <c r="J12" s="163"/>
      <c r="K12" s="163"/>
    </row>
    <row r="13" spans="1:11" s="5" customFormat="1" ht="17.25" customHeight="1">
      <c r="A13" s="103" t="s">
        <v>34</v>
      </c>
      <c r="B13" s="63">
        <v>14862.91</v>
      </c>
      <c r="C13" s="63">
        <v>19041.63</v>
      </c>
      <c r="E13" s="5">
        <f aca="true" t="shared" si="2" ref="E13:E47">SUM(C13-B13)</f>
        <v>4178.720000000001</v>
      </c>
      <c r="G13" s="156">
        <f t="shared" si="0"/>
        <v>14.86291</v>
      </c>
      <c r="H13" s="156">
        <f t="shared" si="1"/>
        <v>19.04163</v>
      </c>
      <c r="I13" s="163"/>
      <c r="J13" s="163"/>
      <c r="K13" s="163"/>
    </row>
    <row r="14" spans="1:11" s="5" customFormat="1" ht="17.25" customHeight="1">
      <c r="A14" s="110" t="s">
        <v>35</v>
      </c>
      <c r="B14" s="63"/>
      <c r="C14" s="63"/>
      <c r="E14" s="5">
        <f t="shared" si="2"/>
        <v>0</v>
      </c>
      <c r="G14" s="156"/>
      <c r="H14" s="156"/>
      <c r="I14" s="163"/>
      <c r="J14" s="163"/>
      <c r="K14" s="163"/>
    </row>
    <row r="15" spans="1:11" s="5" customFormat="1" ht="17.25" customHeight="1">
      <c r="A15" s="110" t="s">
        <v>63</v>
      </c>
      <c r="B15" s="63">
        <v>12399.24</v>
      </c>
      <c r="C15" s="63">
        <v>12291.73</v>
      </c>
      <c r="E15" s="5">
        <f t="shared" si="2"/>
        <v>-107.51000000000022</v>
      </c>
      <c r="G15" s="156">
        <f t="shared" si="0"/>
        <v>12.399239999999999</v>
      </c>
      <c r="H15" s="156">
        <f t="shared" si="1"/>
        <v>12.29173</v>
      </c>
      <c r="I15" s="163"/>
      <c r="J15" s="163"/>
      <c r="K15" s="163"/>
    </row>
    <row r="16" spans="1:11" s="5" customFormat="1" ht="17.25" customHeight="1">
      <c r="A16" s="103" t="s">
        <v>36</v>
      </c>
      <c r="B16" s="63">
        <v>11838.57</v>
      </c>
      <c r="C16" s="63">
        <v>7436.92</v>
      </c>
      <c r="E16" s="5">
        <f t="shared" si="2"/>
        <v>-4401.65</v>
      </c>
      <c r="G16" s="156">
        <f t="shared" si="0"/>
        <v>11.838569999999999</v>
      </c>
      <c r="H16" s="156">
        <f t="shared" si="1"/>
        <v>7.43692</v>
      </c>
      <c r="I16" s="163"/>
      <c r="J16" s="163"/>
      <c r="K16" s="163"/>
    </row>
    <row r="17" spans="1:11" s="5" customFormat="1" ht="17.25" customHeight="1">
      <c r="A17" s="110" t="s">
        <v>115</v>
      </c>
      <c r="B17" s="63"/>
      <c r="C17" s="185"/>
      <c r="E17" s="5">
        <f t="shared" si="2"/>
        <v>0</v>
      </c>
      <c r="G17" s="156"/>
      <c r="H17" s="156"/>
      <c r="I17" s="163" t="s">
        <v>129</v>
      </c>
      <c r="J17" s="163" t="s">
        <v>130</v>
      </c>
      <c r="K17" s="163" t="s">
        <v>128</v>
      </c>
    </row>
    <row r="18" spans="1:13" s="5" customFormat="1" ht="17.25" customHeight="1">
      <c r="A18" s="103" t="s">
        <v>114</v>
      </c>
      <c r="B18" s="63">
        <v>74635.56</v>
      </c>
      <c r="C18" s="192">
        <v>71881.99</v>
      </c>
      <c r="E18" s="5">
        <f t="shared" si="2"/>
        <v>-2753.5699999999924</v>
      </c>
      <c r="G18" s="179">
        <f t="shared" si="0"/>
        <v>74.63556</v>
      </c>
      <c r="H18" s="179">
        <f t="shared" si="1"/>
        <v>71.88199</v>
      </c>
      <c r="I18" s="163">
        <f>SUM(B12,B13,B15,B16,B27)</f>
        <v>49577.81</v>
      </c>
      <c r="J18" s="163">
        <f>SUM(C12,C13,C15,C16,C27)</f>
        <v>47922.89</v>
      </c>
      <c r="K18" s="163">
        <f>SUM(J18-I18)</f>
        <v>-1654.9199999999983</v>
      </c>
      <c r="M18" s="156">
        <f>SUM(H18-G18)</f>
        <v>-2.7535699999999963</v>
      </c>
    </row>
    <row r="19" spans="1:13" s="5" customFormat="1" ht="17.25" customHeight="1">
      <c r="A19" s="110" t="s">
        <v>37</v>
      </c>
      <c r="B19" s="63"/>
      <c r="C19" s="193"/>
      <c r="E19" s="5">
        <f t="shared" si="2"/>
        <v>0</v>
      </c>
      <c r="G19" s="156"/>
      <c r="H19" s="156"/>
      <c r="I19" s="163"/>
      <c r="J19" s="163"/>
      <c r="K19" s="163"/>
      <c r="M19" s="156"/>
    </row>
    <row r="20" spans="1:13" s="5" customFormat="1" ht="17.25" customHeight="1">
      <c r="A20" s="110" t="s">
        <v>64</v>
      </c>
      <c r="B20" s="63">
        <v>61256.7</v>
      </c>
      <c r="C20" s="192">
        <v>49927.79</v>
      </c>
      <c r="E20" s="5">
        <f>SUM(C20-B20)</f>
        <v>-11328.909999999996</v>
      </c>
      <c r="G20" s="179">
        <f t="shared" si="0"/>
        <v>61.256699999999995</v>
      </c>
      <c r="H20" s="179">
        <f t="shared" si="1"/>
        <v>49.92779</v>
      </c>
      <c r="I20" s="209">
        <f>SUM(I18/1000)</f>
        <v>49.57781</v>
      </c>
      <c r="J20" s="209">
        <f>SUM(J18/1000)</f>
        <v>47.92289</v>
      </c>
      <c r="K20" s="163"/>
      <c r="L20" s="156"/>
      <c r="M20" s="156">
        <f aca="true" t="shared" si="3" ref="M20:M26">SUM(H20-G20)</f>
        <v>-11.328909999999993</v>
      </c>
    </row>
    <row r="21" spans="1:13" s="5" customFormat="1" ht="17.25" customHeight="1">
      <c r="A21" s="110" t="s">
        <v>38</v>
      </c>
      <c r="B21" s="63"/>
      <c r="C21" s="193"/>
      <c r="E21" s="5">
        <f t="shared" si="2"/>
        <v>0</v>
      </c>
      <c r="G21" s="156"/>
      <c r="H21" s="156"/>
      <c r="I21" s="163"/>
      <c r="J21" s="163"/>
      <c r="K21" s="163"/>
      <c r="M21" s="156"/>
    </row>
    <row r="22" spans="1:13" s="5" customFormat="1" ht="17.25" customHeight="1">
      <c r="A22" s="110" t="s">
        <v>65</v>
      </c>
      <c r="B22" s="63">
        <v>31508.91</v>
      </c>
      <c r="C22" s="192">
        <v>45917.8</v>
      </c>
      <c r="E22" s="5">
        <f t="shared" si="2"/>
        <v>14408.890000000003</v>
      </c>
      <c r="G22" s="179">
        <f t="shared" si="0"/>
        <v>31.50891</v>
      </c>
      <c r="H22" s="179">
        <f t="shared" si="1"/>
        <v>45.9178</v>
      </c>
      <c r="M22" s="156">
        <f t="shared" si="3"/>
        <v>14.40889</v>
      </c>
    </row>
    <row r="23" spans="1:13" s="5" customFormat="1" ht="17.25" customHeight="1">
      <c r="A23" s="110" t="s">
        <v>39</v>
      </c>
      <c r="B23" s="63"/>
      <c r="C23" s="193"/>
      <c r="E23" s="5">
        <f t="shared" si="2"/>
        <v>0</v>
      </c>
      <c r="G23" s="156"/>
      <c r="H23" s="156"/>
      <c r="M23" s="156"/>
    </row>
    <row r="24" spans="1:13" s="5" customFormat="1" ht="17.25" customHeight="1">
      <c r="A24" s="110" t="s">
        <v>68</v>
      </c>
      <c r="B24" s="63">
        <v>75470.17</v>
      </c>
      <c r="C24" s="192">
        <v>81061.68</v>
      </c>
      <c r="E24" s="5">
        <f t="shared" si="2"/>
        <v>5591.509999999995</v>
      </c>
      <c r="G24" s="179">
        <f t="shared" si="0"/>
        <v>75.47017</v>
      </c>
      <c r="H24" s="179">
        <f t="shared" si="1"/>
        <v>81.06168</v>
      </c>
      <c r="M24" s="156">
        <f t="shared" si="3"/>
        <v>5.5915099999999995</v>
      </c>
    </row>
    <row r="25" spans="1:13" s="5" customFormat="1" ht="17.25" customHeight="1">
      <c r="A25" s="103" t="s">
        <v>40</v>
      </c>
      <c r="B25" s="63"/>
      <c r="C25" s="185"/>
      <c r="E25" s="5">
        <f t="shared" si="2"/>
        <v>0</v>
      </c>
      <c r="G25" s="156"/>
      <c r="H25" s="156"/>
      <c r="M25" s="156"/>
    </row>
    <row r="26" spans="1:13" s="5" customFormat="1" ht="17.25" customHeight="1">
      <c r="A26" s="103" t="s">
        <v>66</v>
      </c>
      <c r="B26" s="63">
        <v>46291.94</v>
      </c>
      <c r="C26" s="192">
        <v>49257.71</v>
      </c>
      <c r="E26" s="5">
        <f t="shared" si="2"/>
        <v>2965.769999999997</v>
      </c>
      <c r="G26" s="179">
        <f t="shared" si="0"/>
        <v>46.291940000000004</v>
      </c>
      <c r="H26" s="179">
        <f t="shared" si="1"/>
        <v>49.257709999999996</v>
      </c>
      <c r="M26" s="156">
        <f t="shared" si="3"/>
        <v>2.965769999999992</v>
      </c>
    </row>
    <row r="27" spans="1:8" s="5" customFormat="1" ht="17.25" customHeight="1">
      <c r="A27" s="112" t="s">
        <v>67</v>
      </c>
      <c r="B27" s="67" t="s">
        <v>61</v>
      </c>
      <c r="C27" s="63">
        <v>462.32</v>
      </c>
      <c r="E27" s="5" t="e">
        <f t="shared" si="2"/>
        <v>#VALUE!</v>
      </c>
      <c r="G27" s="156" t="e">
        <f t="shared" si="0"/>
        <v>#VALUE!</v>
      </c>
      <c r="H27" s="156">
        <f t="shared" si="1"/>
        <v>0.46232</v>
      </c>
    </row>
    <row r="28" spans="1:3" s="5" customFormat="1" ht="17.25" customHeight="1">
      <c r="A28" s="151"/>
      <c r="B28" s="152"/>
      <c r="C28" s="152"/>
    </row>
    <row r="29" spans="1:5" s="5" customFormat="1" ht="3" customHeight="1">
      <c r="A29" s="151"/>
      <c r="B29" s="152"/>
      <c r="C29" s="152"/>
      <c r="E29" s="5">
        <f t="shared" si="2"/>
        <v>0</v>
      </c>
    </row>
    <row r="30" spans="1:7" s="5" customFormat="1" ht="17.25" customHeight="1">
      <c r="A30" s="97" t="s">
        <v>5</v>
      </c>
      <c r="B30" s="75">
        <v>100</v>
      </c>
      <c r="C30" s="75">
        <v>100</v>
      </c>
      <c r="E30" s="156">
        <f t="shared" si="2"/>
        <v>0</v>
      </c>
      <c r="F30" s="156"/>
      <c r="G30" s="156"/>
    </row>
    <row r="31" spans="1:7" s="5" customFormat="1" ht="17.25" customHeight="1">
      <c r="A31" s="110" t="s">
        <v>33</v>
      </c>
      <c r="B31" s="78"/>
      <c r="C31" s="78"/>
      <c r="E31" s="156">
        <f t="shared" si="2"/>
        <v>0</v>
      </c>
      <c r="F31" s="156"/>
      <c r="G31" s="156"/>
    </row>
    <row r="32" spans="1:10" s="5" customFormat="1" ht="17.25" customHeight="1">
      <c r="A32" s="110" t="s">
        <v>70</v>
      </c>
      <c r="B32" s="78">
        <v>3.092949249233389</v>
      </c>
      <c r="C32" s="78">
        <v>2.5118633166484505</v>
      </c>
      <c r="E32" s="156">
        <f t="shared" si="2"/>
        <v>-0.5810859325849385</v>
      </c>
      <c r="F32" s="156"/>
      <c r="G32" s="156"/>
      <c r="I32" s="156">
        <f>SUM(E32,E33,E35,E36)</f>
        <v>-0.9177781001985932</v>
      </c>
      <c r="J32" s="5" t="s">
        <v>132</v>
      </c>
    </row>
    <row r="33" spans="1:7" s="5" customFormat="1" ht="17.25" customHeight="1">
      <c r="A33" s="103" t="s">
        <v>34</v>
      </c>
      <c r="B33" s="78">
        <v>4.387690315337888</v>
      </c>
      <c r="C33" s="78">
        <v>5.50384071028615</v>
      </c>
      <c r="E33" s="156">
        <f t="shared" si="2"/>
        <v>1.1161503949482618</v>
      </c>
      <c r="F33" s="156"/>
      <c r="G33" s="156"/>
    </row>
    <row r="34" spans="1:7" s="5" customFormat="1" ht="17.25" customHeight="1">
      <c r="A34" s="110" t="s">
        <v>35</v>
      </c>
      <c r="B34" s="78"/>
      <c r="C34" s="78"/>
      <c r="E34" s="156">
        <f t="shared" si="2"/>
        <v>0</v>
      </c>
      <c r="F34" s="156"/>
      <c r="G34" s="156"/>
    </row>
    <row r="35" spans="1:7" s="5" customFormat="1" ht="17.25" customHeight="1">
      <c r="A35" s="110" t="s">
        <v>69</v>
      </c>
      <c r="B35" s="78">
        <v>3.660388528595689</v>
      </c>
      <c r="C35" s="78">
        <v>3.5528326080196697</v>
      </c>
      <c r="E35" s="156">
        <f t="shared" si="2"/>
        <v>-0.10755592057601948</v>
      </c>
      <c r="F35" s="156"/>
      <c r="G35" s="156"/>
    </row>
    <row r="36" spans="1:7" s="5" customFormat="1" ht="17.25" customHeight="1">
      <c r="A36" s="103" t="s">
        <v>36</v>
      </c>
      <c r="B36" s="78">
        <v>3.494872735988421</v>
      </c>
      <c r="C36" s="78">
        <v>2.1495860940025238</v>
      </c>
      <c r="E36" s="156">
        <f t="shared" si="2"/>
        <v>-1.345286641985897</v>
      </c>
      <c r="F36" s="156"/>
      <c r="G36" s="156"/>
    </row>
    <row r="37" spans="1:10" s="5" customFormat="1" ht="17.25" customHeight="1">
      <c r="A37" s="110" t="s">
        <v>113</v>
      </c>
      <c r="B37" s="78"/>
      <c r="C37" s="78"/>
      <c r="E37" s="156">
        <f t="shared" si="2"/>
        <v>0</v>
      </c>
      <c r="F37" s="156"/>
      <c r="G37" s="156"/>
      <c r="I37" s="156">
        <f>SUM(B38,B40,B42,B44,B46)</f>
        <v>85.3640991708446</v>
      </c>
      <c r="J37" s="156">
        <f>SUM(C38,C40,C42,C44,C46)</f>
        <v>86.14824713343526</v>
      </c>
    </row>
    <row r="38" spans="1:11" s="5" customFormat="1" ht="17.25" customHeight="1">
      <c r="A38" s="103" t="s">
        <v>112</v>
      </c>
      <c r="B38" s="78">
        <v>22.033217168900293</v>
      </c>
      <c r="C38" s="78">
        <v>20.776951495138917</v>
      </c>
      <c r="E38" s="179">
        <f t="shared" si="2"/>
        <v>-1.2562656737613764</v>
      </c>
      <c r="F38" s="179"/>
      <c r="G38" s="179"/>
      <c r="I38" s="156">
        <f>SUM(B32,B33,B35,B36)</f>
        <v>14.635900829155387</v>
      </c>
      <c r="J38" s="156">
        <f>SUM(C32,C33,C35,C36)</f>
        <v>13.718122728956795</v>
      </c>
      <c r="K38" s="156">
        <f>SUM(J38-I38)</f>
        <v>-0.9177781001985927</v>
      </c>
    </row>
    <row r="39" spans="1:10" s="5" customFormat="1" ht="17.25" customHeight="1">
      <c r="A39" s="110" t="s">
        <v>37</v>
      </c>
      <c r="B39" s="78"/>
      <c r="C39" s="78"/>
      <c r="E39" s="156">
        <f t="shared" si="2"/>
        <v>0</v>
      </c>
      <c r="F39" s="156"/>
      <c r="G39" s="156"/>
      <c r="I39" s="156">
        <f>SUM(I37+I38)</f>
        <v>99.99999999999999</v>
      </c>
      <c r="J39" s="156">
        <f>SUM(J37+J38)</f>
        <v>99.86636986239206</v>
      </c>
    </row>
    <row r="40" spans="1:13" s="5" customFormat="1" ht="17.25" customHeight="1">
      <c r="A40" s="110" t="s">
        <v>71</v>
      </c>
      <c r="B40" s="78">
        <v>18.08363431787977</v>
      </c>
      <c r="C40" s="78">
        <v>14.431254213878631</v>
      </c>
      <c r="E40" s="179">
        <f t="shared" si="2"/>
        <v>-3.652380104001139</v>
      </c>
      <c r="F40" s="179"/>
      <c r="G40" s="179"/>
      <c r="M40" s="5" t="s">
        <v>133</v>
      </c>
    </row>
    <row r="41" spans="1:7" s="5" customFormat="1" ht="17.25" customHeight="1">
      <c r="A41" s="110" t="s">
        <v>38</v>
      </c>
      <c r="B41" s="78"/>
      <c r="C41" s="78"/>
      <c r="E41" s="156">
        <f t="shared" si="2"/>
        <v>0</v>
      </c>
      <c r="F41" s="156"/>
      <c r="G41" s="156"/>
    </row>
    <row r="42" spans="1:7" s="5" customFormat="1" ht="17.25" customHeight="1">
      <c r="A42" s="110" t="s">
        <v>72</v>
      </c>
      <c r="B42" s="78">
        <v>9.301767907755153</v>
      </c>
      <c r="C42" s="78">
        <v>13.272196601172137</v>
      </c>
      <c r="E42" s="179">
        <f t="shared" si="2"/>
        <v>3.9704286934169843</v>
      </c>
      <c r="F42" s="179"/>
      <c r="G42" s="179"/>
    </row>
    <row r="43" spans="1:7" s="5" customFormat="1" ht="17.25" customHeight="1">
      <c r="A43" s="110" t="s">
        <v>39</v>
      </c>
      <c r="B43" s="78"/>
      <c r="C43" s="78"/>
      <c r="E43" s="156">
        <f t="shared" si="2"/>
        <v>0</v>
      </c>
      <c r="F43" s="156"/>
      <c r="G43" s="156"/>
    </row>
    <row r="44" spans="1:8" s="5" customFormat="1" ht="17.25" customHeight="1">
      <c r="A44" s="110" t="s">
        <v>68</v>
      </c>
      <c r="B44" s="78">
        <v>22.279602985277045</v>
      </c>
      <c r="C44" s="78">
        <v>23.430272220822932</v>
      </c>
      <c r="E44" s="179">
        <f t="shared" si="2"/>
        <v>1.1506692355458874</v>
      </c>
      <c r="F44" s="179"/>
      <c r="G44" s="179"/>
      <c r="H44" s="5" t="s">
        <v>131</v>
      </c>
    </row>
    <row r="45" spans="1:7" s="5" customFormat="1" ht="17.25" customHeight="1">
      <c r="A45" s="103" t="s">
        <v>40</v>
      </c>
      <c r="B45" s="78"/>
      <c r="C45" s="78"/>
      <c r="E45" s="156">
        <f t="shared" si="2"/>
        <v>0</v>
      </c>
      <c r="F45" s="156"/>
      <c r="G45" s="156"/>
    </row>
    <row r="46" spans="1:7" s="5" customFormat="1" ht="17.25" customHeight="1">
      <c r="A46" s="103" t="s">
        <v>66</v>
      </c>
      <c r="B46" s="78">
        <v>13.665876791032348</v>
      </c>
      <c r="C46" s="78">
        <v>14.23757260242265</v>
      </c>
      <c r="E46" s="179">
        <f t="shared" si="2"/>
        <v>0.5716958113903026</v>
      </c>
      <c r="F46" s="179"/>
      <c r="G46" s="179"/>
    </row>
    <row r="47" spans="1:7" s="5" customFormat="1" ht="17.25" customHeight="1">
      <c r="A47" s="112" t="s">
        <v>41</v>
      </c>
      <c r="B47" s="67" t="s">
        <v>61</v>
      </c>
      <c r="C47" s="78">
        <v>0.13363013760794076</v>
      </c>
      <c r="E47" s="179" t="e">
        <f t="shared" si="2"/>
        <v>#VALUE!</v>
      </c>
      <c r="F47" s="179"/>
      <c r="G47" s="179"/>
    </row>
    <row r="48" spans="1:3" s="5" customFormat="1" ht="3" customHeight="1">
      <c r="A48" s="113"/>
      <c r="B48" s="114"/>
      <c r="C48" s="115"/>
    </row>
    <row r="49" spans="1:3" s="5" customFormat="1" ht="18" customHeight="1">
      <c r="A49" s="13"/>
      <c r="B49" s="8"/>
      <c r="C49" s="8"/>
    </row>
    <row r="50" spans="2:3" s="5" customFormat="1" ht="18" customHeight="1">
      <c r="B50" s="7"/>
      <c r="C50" s="7"/>
    </row>
    <row r="51" spans="1:3" s="5" customFormat="1" ht="18" customHeight="1">
      <c r="A51" s="252"/>
      <c r="B51" s="252"/>
      <c r="C51" s="39"/>
    </row>
    <row r="52" spans="2:3" ht="18" customHeight="1">
      <c r="B52" s="15"/>
      <c r="C52" s="15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30">
        <v>36</v>
      </c>
    </row>
    <row r="2" s="4" customFormat="1" ht="22.5" customHeight="1">
      <c r="A2" s="3" t="s">
        <v>110</v>
      </c>
    </row>
    <row r="3" s="4" customFormat="1" ht="22.5" customHeight="1">
      <c r="A3" s="3" t="s">
        <v>137</v>
      </c>
    </row>
    <row r="4" s="4" customFormat="1" ht="6" customHeight="1">
      <c r="A4" s="3"/>
    </row>
    <row r="5" spans="1:3" s="116" customFormat="1" ht="21" customHeight="1">
      <c r="A5" s="235" t="s">
        <v>42</v>
      </c>
      <c r="B5" s="82">
        <v>2558</v>
      </c>
      <c r="C5" s="82">
        <v>2559</v>
      </c>
    </row>
    <row r="6" spans="1:8" s="116" customFormat="1" ht="18" customHeight="1">
      <c r="A6" s="236"/>
      <c r="B6" s="241" t="s">
        <v>141</v>
      </c>
      <c r="C6" s="242"/>
      <c r="H6" s="116" t="s">
        <v>125</v>
      </c>
    </row>
    <row r="7" spans="1:8" s="116" customFormat="1" ht="18" customHeight="1">
      <c r="A7" s="236"/>
      <c r="B7" s="50" t="s">
        <v>1</v>
      </c>
      <c r="C7" s="52" t="s">
        <v>1</v>
      </c>
      <c r="H7" s="116">
        <f>SUM(C10-B10)</f>
        <v>7228.76999999996</v>
      </c>
    </row>
    <row r="8" spans="1:3" s="116" customFormat="1" ht="18" customHeight="1">
      <c r="A8" s="237"/>
      <c r="B8" s="117"/>
      <c r="C8" s="129"/>
    </row>
    <row r="9" spans="1:3" s="116" customFormat="1" ht="3" customHeight="1">
      <c r="A9" s="70"/>
      <c r="B9" s="118"/>
      <c r="C9" s="118"/>
    </row>
    <row r="10" spans="1:13" s="116" customFormat="1" ht="16.5" customHeight="1">
      <c r="A10" s="22" t="s">
        <v>5</v>
      </c>
      <c r="B10" s="119">
        <v>338741.09</v>
      </c>
      <c r="C10" s="119">
        <v>345969.86</v>
      </c>
      <c r="E10" s="116">
        <f>SUM(C10-B10)</f>
        <v>7228.76999999996</v>
      </c>
      <c r="H10" s="116" t="s">
        <v>123</v>
      </c>
      <c r="L10" s="157">
        <f>SUM(B10/1000)</f>
        <v>338.74109000000004</v>
      </c>
      <c r="M10" s="157">
        <f>SUM(C10/1000)</f>
        <v>345.96986</v>
      </c>
    </row>
    <row r="11" spans="1:19" s="116" customFormat="1" ht="15.75" customHeight="1">
      <c r="A11" s="25" t="s">
        <v>84</v>
      </c>
      <c r="B11" s="120">
        <v>76982.08</v>
      </c>
      <c r="C11" s="120">
        <v>65554.05</v>
      </c>
      <c r="E11" s="155">
        <f>SUM(C11-B11)</f>
        <v>-11428.029999999999</v>
      </c>
      <c r="H11" s="116">
        <f>SUM(B10-B11)</f>
        <v>261759.01</v>
      </c>
      <c r="I11" s="116">
        <f>SUM(C10-C11)</f>
        <v>280415.81</v>
      </c>
      <c r="L11" s="208">
        <f>SUM(B11/1000)</f>
        <v>76.98208</v>
      </c>
      <c r="M11" s="208">
        <f aca="true" t="shared" si="0" ref="L11:M33">SUM(C11/1000)</f>
        <v>65.55405</v>
      </c>
      <c r="N11" s="116">
        <f>SUM(B11,B13,B16,B18,B19,B20)</f>
        <v>288939.69</v>
      </c>
      <c r="O11" s="116">
        <f>SUM(C11,C13,C16,C18,C19,C20)</f>
        <v>292476.7</v>
      </c>
      <c r="R11" s="116">
        <f>SUM(B10-B11)</f>
        <v>261759.01</v>
      </c>
      <c r="S11" s="116">
        <f>SUM(C10-C11)</f>
        <v>280415.81</v>
      </c>
    </row>
    <row r="12" spans="1:15" s="116" customFormat="1" ht="15.75" customHeight="1">
      <c r="A12" s="26" t="s">
        <v>85</v>
      </c>
      <c r="B12" s="121" t="s">
        <v>61</v>
      </c>
      <c r="C12" s="121" t="s">
        <v>61</v>
      </c>
      <c r="E12" s="121" t="s">
        <v>61</v>
      </c>
      <c r="H12" s="116" t="s">
        <v>124</v>
      </c>
      <c r="L12" s="157" t="e">
        <f t="shared" si="0"/>
        <v>#VALUE!</v>
      </c>
      <c r="M12" s="157" t="e">
        <f t="shared" si="0"/>
        <v>#VALUE!</v>
      </c>
      <c r="N12" s="116">
        <v>46469.4</v>
      </c>
      <c r="O12" s="116">
        <v>50222.69999999999</v>
      </c>
    </row>
    <row r="13" spans="1:17" s="116" customFormat="1" ht="15.75" customHeight="1">
      <c r="A13" s="26" t="s">
        <v>86</v>
      </c>
      <c r="B13" s="120">
        <v>115519.08</v>
      </c>
      <c r="C13" s="120">
        <v>122391.48</v>
      </c>
      <c r="E13" s="155">
        <f>SUM(C13-B13)</f>
        <v>6872.399999999994</v>
      </c>
      <c r="H13" s="116">
        <f>SUM(I11-H11)</f>
        <v>18656.79999999999</v>
      </c>
      <c r="L13" s="208">
        <f t="shared" si="0"/>
        <v>115.51908</v>
      </c>
      <c r="M13" s="208">
        <f t="shared" si="0"/>
        <v>122.39148</v>
      </c>
      <c r="N13" s="116">
        <f>SUM(N11:N12)</f>
        <v>335409.09</v>
      </c>
      <c r="O13" s="116">
        <f>SUM(O11:O12)</f>
        <v>342699.4</v>
      </c>
      <c r="Q13" s="116">
        <f>SUM(122.4-115.5)</f>
        <v>6.900000000000006</v>
      </c>
    </row>
    <row r="14" spans="1:13" s="116" customFormat="1" ht="15.75" customHeight="1">
      <c r="A14" s="25" t="s">
        <v>87</v>
      </c>
      <c r="B14" s="122">
        <v>1235.09</v>
      </c>
      <c r="C14" s="122">
        <v>902.09</v>
      </c>
      <c r="E14" s="172">
        <f aca="true" t="shared" si="1" ref="E14:E31">SUM(C14-B14)</f>
        <v>-332.9999999999999</v>
      </c>
      <c r="G14" s="116" t="s">
        <v>126</v>
      </c>
      <c r="J14" s="116" t="s">
        <v>127</v>
      </c>
      <c r="L14" s="157">
        <f t="shared" si="0"/>
        <v>1.23509</v>
      </c>
      <c r="M14" s="157">
        <f t="shared" si="0"/>
        <v>0.9020900000000001</v>
      </c>
    </row>
    <row r="15" spans="1:13" s="116" customFormat="1" ht="15.75" customHeight="1">
      <c r="A15" s="25" t="s">
        <v>94</v>
      </c>
      <c r="B15" s="122">
        <v>98.41</v>
      </c>
      <c r="C15" s="122" t="s">
        <v>61</v>
      </c>
      <c r="E15" s="172" t="e">
        <f t="shared" si="1"/>
        <v>#VALUE!</v>
      </c>
      <c r="G15" s="116">
        <f>SUM(B12,B14,B15,B21,B22:B33)</f>
        <v>49801.399999999994</v>
      </c>
      <c r="H15" s="116">
        <f>SUM(C12,C14,C15,C21,C22:C33)</f>
        <v>53493.17</v>
      </c>
      <c r="J15" s="116">
        <f>SUM(H15-G15)</f>
        <v>3691.770000000004</v>
      </c>
      <c r="L15" s="157">
        <f t="shared" si="0"/>
        <v>0.09841</v>
      </c>
      <c r="M15" s="157"/>
    </row>
    <row r="16" spans="1:17" s="116" customFormat="1" ht="15.75" customHeight="1">
      <c r="A16" s="25" t="s">
        <v>89</v>
      </c>
      <c r="B16" s="120">
        <v>15219.65</v>
      </c>
      <c r="C16" s="120">
        <v>22794.34</v>
      </c>
      <c r="E16" s="172">
        <f t="shared" si="1"/>
        <v>7574.6900000000005</v>
      </c>
      <c r="F16" s="116">
        <v>2</v>
      </c>
      <c r="K16" s="178">
        <f>SUM(M16-L16)</f>
        <v>7.574690000000002</v>
      </c>
      <c r="L16" s="208">
        <f t="shared" si="0"/>
        <v>15.21965</v>
      </c>
      <c r="M16" s="208">
        <f t="shared" si="0"/>
        <v>22.794340000000002</v>
      </c>
      <c r="Q16" s="157">
        <f>SUM(M16-L16)</f>
        <v>7.574690000000002</v>
      </c>
    </row>
    <row r="17" spans="1:13" s="116" customFormat="1" ht="15.75" customHeight="1">
      <c r="A17" s="26" t="s">
        <v>90</v>
      </c>
      <c r="B17" s="120"/>
      <c r="C17" s="120"/>
      <c r="E17" s="172">
        <f t="shared" si="1"/>
        <v>0</v>
      </c>
      <c r="L17" s="157">
        <f t="shared" si="0"/>
        <v>0</v>
      </c>
      <c r="M17" s="157">
        <f t="shared" si="0"/>
        <v>0</v>
      </c>
    </row>
    <row r="18" spans="1:16" s="116" customFormat="1" ht="15.75" customHeight="1">
      <c r="A18" s="27" t="s">
        <v>91</v>
      </c>
      <c r="B18" s="120">
        <v>47971.54</v>
      </c>
      <c r="C18" s="120">
        <v>55234.99</v>
      </c>
      <c r="E18" s="172">
        <f t="shared" si="1"/>
        <v>7263.449999999997</v>
      </c>
      <c r="L18" s="208">
        <f>SUM(B18/1000)</f>
        <v>47.97154</v>
      </c>
      <c r="M18" s="208">
        <f t="shared" si="0"/>
        <v>55.234989999999996</v>
      </c>
      <c r="O18" s="116" t="s">
        <v>144</v>
      </c>
      <c r="P18" s="116" t="s">
        <v>145</v>
      </c>
    </row>
    <row r="19" spans="1:17" s="116" customFormat="1" ht="15.75" customHeight="1">
      <c r="A19" s="28" t="s">
        <v>95</v>
      </c>
      <c r="B19" s="120">
        <v>6856.67</v>
      </c>
      <c r="C19" s="120">
        <v>3571.09</v>
      </c>
      <c r="E19" s="172">
        <f t="shared" si="1"/>
        <v>-3285.58</v>
      </c>
      <c r="L19" s="208">
        <f t="shared" si="0"/>
        <v>6.85667</v>
      </c>
      <c r="M19" s="208">
        <f t="shared" si="0"/>
        <v>3.5710900000000003</v>
      </c>
      <c r="O19" s="157">
        <f>SUM(L14,L15,L21:L31)</f>
        <v>49.8014</v>
      </c>
      <c r="P19" s="157">
        <f>SUM(M14,M15,M21:M31)</f>
        <v>53.49316999999999</v>
      </c>
      <c r="Q19" s="157">
        <f>SUM(P19-O19)</f>
        <v>3.691769999999991</v>
      </c>
    </row>
    <row r="20" spans="1:13" s="116" customFormat="1" ht="15.75" customHeight="1">
      <c r="A20" s="29" t="s">
        <v>104</v>
      </c>
      <c r="B20" s="120">
        <v>26390.67</v>
      </c>
      <c r="C20" s="120">
        <v>22930.75</v>
      </c>
      <c r="E20" s="172">
        <f t="shared" si="1"/>
        <v>-3459.9199999999983</v>
      </c>
      <c r="L20" s="208">
        <f>SUM(B20/1000)</f>
        <v>26.390669999999997</v>
      </c>
      <c r="M20" s="208">
        <f t="shared" si="0"/>
        <v>22.93075</v>
      </c>
    </row>
    <row r="21" spans="1:13" s="116" customFormat="1" ht="15.75" customHeight="1">
      <c r="A21" s="28" t="s">
        <v>96</v>
      </c>
      <c r="B21" s="123">
        <v>1386.46</v>
      </c>
      <c r="C21" s="123">
        <v>621.04</v>
      </c>
      <c r="E21" s="121" t="s">
        <v>61</v>
      </c>
      <c r="L21" s="157">
        <f t="shared" si="0"/>
        <v>1.38646</v>
      </c>
      <c r="M21" s="157">
        <f t="shared" si="0"/>
        <v>0.6210399999999999</v>
      </c>
    </row>
    <row r="22" spans="1:13" s="116" customFormat="1" ht="15.75" customHeight="1">
      <c r="A22" s="28" t="s">
        <v>97</v>
      </c>
      <c r="B22" s="120">
        <v>2716.76</v>
      </c>
      <c r="C22" s="120">
        <v>2071.42</v>
      </c>
      <c r="E22" s="159">
        <f t="shared" si="1"/>
        <v>-645.3400000000001</v>
      </c>
      <c r="L22" s="157">
        <f>SUM(B22/1000)</f>
        <v>2.7167600000000003</v>
      </c>
      <c r="M22" s="157">
        <f>SUM(C22/1000)</f>
        <v>2.0714200000000003</v>
      </c>
    </row>
    <row r="23" spans="1:13" s="116" customFormat="1" ht="15.75" customHeight="1">
      <c r="A23" s="28" t="s">
        <v>98</v>
      </c>
      <c r="B23" s="120">
        <v>412.09</v>
      </c>
      <c r="C23" s="120">
        <v>187.58</v>
      </c>
      <c r="E23" s="116">
        <f t="shared" si="1"/>
        <v>-224.50999999999996</v>
      </c>
      <c r="L23" s="157">
        <f>SUM(B23/1000)</f>
        <v>0.41208999999999996</v>
      </c>
      <c r="M23" s="157">
        <f t="shared" si="0"/>
        <v>0.18758000000000002</v>
      </c>
    </row>
    <row r="24" spans="1:13" s="116" customFormat="1" ht="15.75" customHeight="1">
      <c r="A24" s="28" t="s">
        <v>99</v>
      </c>
      <c r="B24" s="120">
        <v>181.13</v>
      </c>
      <c r="C24" s="120">
        <v>631.52</v>
      </c>
      <c r="E24" s="116">
        <f t="shared" si="1"/>
        <v>450.39</v>
      </c>
      <c r="L24" s="157">
        <f t="shared" si="0"/>
        <v>0.18112999999999999</v>
      </c>
      <c r="M24" s="157">
        <f t="shared" si="0"/>
        <v>0.63152</v>
      </c>
    </row>
    <row r="25" spans="1:13" s="116" customFormat="1" ht="15.75" customHeight="1">
      <c r="A25" s="24" t="s">
        <v>76</v>
      </c>
      <c r="B25" s="120">
        <v>1953.87</v>
      </c>
      <c r="C25" s="120">
        <v>3640.75</v>
      </c>
      <c r="E25" s="159">
        <f t="shared" si="1"/>
        <v>1686.88</v>
      </c>
      <c r="L25" s="157">
        <f t="shared" si="0"/>
        <v>1.95387</v>
      </c>
      <c r="M25" s="157">
        <f t="shared" si="0"/>
        <v>3.64075</v>
      </c>
    </row>
    <row r="26" spans="1:13" s="116" customFormat="1" ht="15.75" customHeight="1">
      <c r="A26" s="24" t="s">
        <v>77</v>
      </c>
      <c r="B26" s="122">
        <v>12568.22</v>
      </c>
      <c r="C26" s="122">
        <v>13355.01</v>
      </c>
      <c r="E26" s="159">
        <f t="shared" si="1"/>
        <v>786.7900000000009</v>
      </c>
      <c r="L26" s="157">
        <f t="shared" si="0"/>
        <v>12.56822</v>
      </c>
      <c r="M26" s="157">
        <f t="shared" si="0"/>
        <v>13.35501</v>
      </c>
    </row>
    <row r="27" spans="1:13" s="116" customFormat="1" ht="15.75" customHeight="1">
      <c r="A27" s="24" t="s">
        <v>78</v>
      </c>
      <c r="B27" s="120">
        <v>12669.88</v>
      </c>
      <c r="C27" s="120">
        <v>18274.73</v>
      </c>
      <c r="E27" s="159">
        <f t="shared" si="1"/>
        <v>5604.85</v>
      </c>
      <c r="L27" s="157">
        <f t="shared" si="0"/>
        <v>12.66988</v>
      </c>
      <c r="M27" s="157">
        <f t="shared" si="0"/>
        <v>18.274729999999998</v>
      </c>
    </row>
    <row r="28" spans="1:13" s="116" customFormat="1" ht="15.75" customHeight="1">
      <c r="A28" s="24" t="s">
        <v>79</v>
      </c>
      <c r="B28" s="120">
        <v>6239.99</v>
      </c>
      <c r="C28" s="120">
        <v>3302.87</v>
      </c>
      <c r="E28" s="159">
        <f t="shared" si="1"/>
        <v>-2937.12</v>
      </c>
      <c r="L28" s="157">
        <f t="shared" si="0"/>
        <v>6.23999</v>
      </c>
      <c r="M28" s="157">
        <f t="shared" si="0"/>
        <v>3.30287</v>
      </c>
    </row>
    <row r="29" spans="1:13" s="116" customFormat="1" ht="15.75" customHeight="1">
      <c r="A29" s="24" t="s">
        <v>80</v>
      </c>
      <c r="B29" s="120">
        <v>70.69</v>
      </c>
      <c r="C29" s="120">
        <v>853.06</v>
      </c>
      <c r="E29" s="159">
        <f t="shared" si="1"/>
        <v>782.3699999999999</v>
      </c>
      <c r="L29" s="157">
        <f t="shared" si="0"/>
        <v>0.07069</v>
      </c>
      <c r="M29" s="157">
        <f t="shared" si="0"/>
        <v>0.8530599999999999</v>
      </c>
    </row>
    <row r="30" spans="1:13" s="116" customFormat="1" ht="15.75" customHeight="1">
      <c r="A30" s="24" t="s">
        <v>81</v>
      </c>
      <c r="B30" s="120">
        <v>10218.86</v>
      </c>
      <c r="C30" s="120">
        <v>8717.04</v>
      </c>
      <c r="E30" s="159">
        <f t="shared" si="1"/>
        <v>-1501.8199999999997</v>
      </c>
      <c r="L30" s="157">
        <f t="shared" si="0"/>
        <v>10.218860000000001</v>
      </c>
      <c r="M30" s="157">
        <f t="shared" si="0"/>
        <v>8.71704</v>
      </c>
    </row>
    <row r="31" spans="1:13" s="116" customFormat="1" ht="15.75" customHeight="1">
      <c r="A31" s="24" t="s">
        <v>82</v>
      </c>
      <c r="B31" s="123">
        <v>49.95</v>
      </c>
      <c r="C31" s="123">
        <v>936.06</v>
      </c>
      <c r="E31" s="116">
        <f t="shared" si="1"/>
        <v>886.1099999999999</v>
      </c>
      <c r="L31" s="157">
        <f t="shared" si="0"/>
        <v>0.04995</v>
      </c>
      <c r="M31" s="157">
        <f t="shared" si="0"/>
        <v>0.9360599999999999</v>
      </c>
    </row>
    <row r="32" spans="1:13" s="116" customFormat="1" ht="15.75" customHeight="1">
      <c r="A32" s="24" t="s">
        <v>83</v>
      </c>
      <c r="B32" s="120" t="s">
        <v>61</v>
      </c>
      <c r="C32" s="120" t="s">
        <v>61</v>
      </c>
      <c r="L32" s="157" t="e">
        <f t="shared" si="0"/>
        <v>#VALUE!</v>
      </c>
      <c r="M32" s="157" t="e">
        <f t="shared" si="0"/>
        <v>#VALUE!</v>
      </c>
    </row>
    <row r="33" spans="1:13" s="116" customFormat="1" ht="15.75" customHeight="1">
      <c r="A33" s="24" t="s">
        <v>106</v>
      </c>
      <c r="B33" s="122" t="s">
        <v>61</v>
      </c>
      <c r="C33" s="122" t="s">
        <v>61</v>
      </c>
      <c r="E33" s="121" t="s">
        <v>61</v>
      </c>
      <c r="L33" s="157" t="e">
        <f t="shared" si="0"/>
        <v>#VALUE!</v>
      </c>
      <c r="M33" s="157" t="e">
        <f t="shared" si="0"/>
        <v>#VALUE!</v>
      </c>
    </row>
    <row r="34" spans="1:3" s="116" customFormat="1" ht="16.5" customHeight="1">
      <c r="A34" s="153"/>
      <c r="B34" s="154"/>
      <c r="C34" s="154"/>
    </row>
    <row r="35" spans="1:3" s="116" customFormat="1" ht="3" customHeight="1">
      <c r="A35" s="22"/>
      <c r="B35" s="124"/>
      <c r="C35" s="124"/>
    </row>
    <row r="36" spans="1:3" s="116" customFormat="1" ht="16.5" customHeight="1">
      <c r="A36" s="22" t="s">
        <v>5</v>
      </c>
      <c r="B36" s="125">
        <v>100</v>
      </c>
      <c r="C36" s="125">
        <v>100</v>
      </c>
    </row>
    <row r="37" spans="1:14" s="116" customFormat="1" ht="16.5" customHeight="1">
      <c r="A37" s="25" t="s">
        <v>84</v>
      </c>
      <c r="B37" s="126">
        <v>22.7259350201654</v>
      </c>
      <c r="C37" s="158">
        <v>18.94790777439399</v>
      </c>
      <c r="E37" s="157">
        <f aca="true" t="shared" si="2" ref="E37:E42">SUM(C37-B37)</f>
        <v>-3.778027245771412</v>
      </c>
      <c r="I37" s="157">
        <f>SUM(C36-C37)</f>
        <v>81.052092225606</v>
      </c>
      <c r="K37" s="157">
        <f>SUM(B37,B39,B42,B44,B45,B46)</f>
        <v>85.29809300666771</v>
      </c>
      <c r="L37" s="157"/>
      <c r="M37" s="157"/>
      <c r="N37" s="157">
        <f>SUM(C37,C39,C42,C44,C45,C46)</f>
        <v>84.53820225842794</v>
      </c>
    </row>
    <row r="38" spans="1:14" s="116" customFormat="1" ht="16.5" customHeight="1">
      <c r="A38" s="26" t="s">
        <v>85</v>
      </c>
      <c r="B38" s="122" t="s">
        <v>61</v>
      </c>
      <c r="C38" s="122" t="s">
        <v>61</v>
      </c>
      <c r="E38" s="157" t="e">
        <f t="shared" si="2"/>
        <v>#VALUE!</v>
      </c>
      <c r="I38" s="157"/>
      <c r="K38" s="178">
        <f>SUM(G39+K37)</f>
        <v>99.99070214953845</v>
      </c>
      <c r="L38" s="178"/>
      <c r="M38" s="178"/>
      <c r="N38" s="178">
        <f>SUM(H39+N37)</f>
        <v>100.0000028904252</v>
      </c>
    </row>
    <row r="39" spans="1:9" s="116" customFormat="1" ht="16.5" customHeight="1">
      <c r="A39" s="26" t="s">
        <v>86</v>
      </c>
      <c r="B39" s="126">
        <v>34.102470414793785</v>
      </c>
      <c r="C39" s="158">
        <v>35.37634174260151</v>
      </c>
      <c r="E39" s="157">
        <f t="shared" si="2"/>
        <v>1.2738713278077256</v>
      </c>
      <c r="F39" s="157"/>
      <c r="G39" s="157">
        <f>SUM(B38,B40,B41,B47,B48:B59)</f>
        <v>14.692609142870738</v>
      </c>
      <c r="H39" s="157">
        <f>SUM(C38,C40,C41,C47,C48:C59)</f>
        <v>15.46180063199725</v>
      </c>
      <c r="I39" s="157">
        <f>SUM(H39-G39)</f>
        <v>0.769191489126511</v>
      </c>
    </row>
    <row r="40" spans="1:5" s="116" customFormat="1" ht="16.5" customHeight="1">
      <c r="A40" s="25" t="s">
        <v>87</v>
      </c>
      <c r="B40" s="126">
        <v>0.36461180425439377</v>
      </c>
      <c r="C40" s="126">
        <v>0.26074236640151255</v>
      </c>
      <c r="E40" s="157">
        <f t="shared" si="2"/>
        <v>-0.10386943785288122</v>
      </c>
    </row>
    <row r="41" spans="1:9" s="116" customFormat="1" ht="16.5" customHeight="1">
      <c r="A41" s="25" t="s">
        <v>88</v>
      </c>
      <c r="B41" s="126">
        <v>0.029051686643625077</v>
      </c>
      <c r="C41" s="126" t="s">
        <v>61</v>
      </c>
      <c r="E41" s="157" t="e">
        <f t="shared" si="2"/>
        <v>#VALUE!</v>
      </c>
      <c r="I41" s="157"/>
    </row>
    <row r="42" spans="1:5" s="116" customFormat="1" ht="16.5" customHeight="1">
      <c r="A42" s="25" t="s">
        <v>89</v>
      </c>
      <c r="B42" s="126">
        <v>4.493003786461217</v>
      </c>
      <c r="C42" s="158">
        <v>6.588533463579747</v>
      </c>
      <c r="E42" s="157">
        <f t="shared" si="2"/>
        <v>2.09552967711853</v>
      </c>
    </row>
    <row r="43" spans="1:5" s="116" customFormat="1" ht="16.5" customHeight="1">
      <c r="A43" s="26" t="s">
        <v>90</v>
      </c>
      <c r="B43" s="126"/>
      <c r="C43" s="126"/>
      <c r="E43" s="157"/>
    </row>
    <row r="44" spans="1:5" s="116" customFormat="1" ht="16.5" customHeight="1">
      <c r="A44" s="27" t="s">
        <v>91</v>
      </c>
      <c r="B44" s="126">
        <v>14.161712711026583</v>
      </c>
      <c r="C44" s="158">
        <v>15.96526067328524</v>
      </c>
      <c r="E44" s="157">
        <f aca="true" t="shared" si="3" ref="E44:E59">SUM(C44-B44)</f>
        <v>1.8035479622586568</v>
      </c>
    </row>
    <row r="45" spans="1:5" s="116" customFormat="1" ht="16.5" customHeight="1">
      <c r="A45" s="28" t="s">
        <v>92</v>
      </c>
      <c r="B45" s="126">
        <v>2.024162465793565</v>
      </c>
      <c r="C45" s="158">
        <v>1.0321968509048736</v>
      </c>
      <c r="E45" s="157">
        <f t="shared" si="3"/>
        <v>-0.9919656148886915</v>
      </c>
    </row>
    <row r="46" spans="1:5" s="116" customFormat="1" ht="16.5" customHeight="1">
      <c r="A46" s="29" t="s">
        <v>93</v>
      </c>
      <c r="B46" s="126">
        <v>7.79080860842716</v>
      </c>
      <c r="C46" s="158">
        <v>6.627961753662588</v>
      </c>
      <c r="E46" s="157">
        <f t="shared" si="3"/>
        <v>-1.162846854764572</v>
      </c>
    </row>
    <row r="47" spans="1:5" s="116" customFormat="1" ht="16.5" customHeight="1">
      <c r="A47" s="28" t="s">
        <v>100</v>
      </c>
      <c r="B47" s="126">
        <v>0.4</v>
      </c>
      <c r="C47" s="133">
        <v>0.17950696630047483</v>
      </c>
      <c r="E47" s="157">
        <f t="shared" si="3"/>
        <v>-0.2204930336995252</v>
      </c>
    </row>
    <row r="48" spans="1:5" s="116" customFormat="1" ht="16.5" customHeight="1">
      <c r="A48" s="28" t="s">
        <v>73</v>
      </c>
      <c r="B48" s="126">
        <v>0.8020166670656932</v>
      </c>
      <c r="C48" s="126">
        <v>0.5987284557099859</v>
      </c>
      <c r="E48" s="157">
        <f t="shared" si="3"/>
        <v>-0.2032882113557073</v>
      </c>
    </row>
    <row r="49" spans="1:5" s="116" customFormat="1" ht="16.5" customHeight="1">
      <c r="A49" s="28" t="s">
        <v>74</v>
      </c>
      <c r="B49" s="126">
        <v>0.12165338430008593</v>
      </c>
      <c r="C49" s="126">
        <v>0.054218595804848446</v>
      </c>
      <c r="E49" s="157">
        <f t="shared" si="3"/>
        <v>-0.06743478849523749</v>
      </c>
    </row>
    <row r="50" spans="1:5" s="116" customFormat="1" ht="16.5" customHeight="1">
      <c r="A50" s="28" t="s">
        <v>75</v>
      </c>
      <c r="B50" s="126">
        <v>0.053471517140126094</v>
      </c>
      <c r="C50" s="126">
        <v>0.18253613190466939</v>
      </c>
      <c r="E50" s="157">
        <f t="shared" si="3"/>
        <v>0.12906461476454328</v>
      </c>
    </row>
    <row r="51" spans="1:5" s="116" customFormat="1" ht="16.5" customHeight="1">
      <c r="A51" s="24" t="s">
        <v>101</v>
      </c>
      <c r="B51" s="126">
        <v>0.5768033633002715</v>
      </c>
      <c r="C51" s="126">
        <v>1.052331552812144</v>
      </c>
      <c r="E51" s="157">
        <f t="shared" si="3"/>
        <v>0.4755281895118725</v>
      </c>
    </row>
    <row r="52" spans="1:5" s="116" customFormat="1" ht="16.5" customHeight="1">
      <c r="A52" s="24" t="s">
        <v>102</v>
      </c>
      <c r="B52" s="126">
        <v>3.7102732355262833</v>
      </c>
      <c r="C52" s="126">
        <v>3.8601657381368426</v>
      </c>
      <c r="E52" s="160">
        <f t="shared" si="3"/>
        <v>0.1498925026105593</v>
      </c>
    </row>
    <row r="53" spans="1:5" s="116" customFormat="1" ht="16.5" customHeight="1">
      <c r="A53" s="24" t="s">
        <v>78</v>
      </c>
      <c r="B53" s="126">
        <v>3.7402843569996183</v>
      </c>
      <c r="C53" s="126">
        <v>5.282174002093709</v>
      </c>
      <c r="E53" s="157">
        <f t="shared" si="3"/>
        <v>1.5418896450940904</v>
      </c>
    </row>
    <row r="54" spans="1:5" s="116" customFormat="1" ht="16.5" customHeight="1">
      <c r="A54" s="24" t="s">
        <v>79</v>
      </c>
      <c r="B54" s="126">
        <v>1.8421119209364294</v>
      </c>
      <c r="C54" s="126">
        <v>0.9546698663288185</v>
      </c>
      <c r="E54" s="157">
        <f t="shared" si="3"/>
        <v>-0.8874420546076109</v>
      </c>
    </row>
    <row r="55" spans="1:5" s="116" customFormat="1" ht="16.5" customHeight="1">
      <c r="A55" s="24" t="s">
        <v>80</v>
      </c>
      <c r="B55" s="126">
        <v>0.020868445572989093</v>
      </c>
      <c r="C55" s="126">
        <v>0.24657061167120164</v>
      </c>
      <c r="E55" s="157">
        <f t="shared" si="3"/>
        <v>0.22570216609821256</v>
      </c>
    </row>
    <row r="56" spans="1:5" s="116" customFormat="1" ht="16.5" customHeight="1">
      <c r="A56" s="24" t="s">
        <v>81</v>
      </c>
      <c r="B56" s="126">
        <v>3.0167169858253686</v>
      </c>
      <c r="C56" s="126">
        <v>2.5195952040446534</v>
      </c>
      <c r="E56" s="160">
        <f>SUM(C56-B56)</f>
        <v>-0.4971217817807152</v>
      </c>
    </row>
    <row r="57" spans="1:5" s="116" customFormat="1" ht="16.5" customHeight="1">
      <c r="A57" s="24" t="s">
        <v>103</v>
      </c>
      <c r="B57" s="126">
        <v>0.014745775305853802</v>
      </c>
      <c r="C57" s="126">
        <v>0.2705611407883912</v>
      </c>
      <c r="E57" s="157">
        <f t="shared" si="3"/>
        <v>0.2558153654825374</v>
      </c>
    </row>
    <row r="58" spans="1:5" s="116" customFormat="1" ht="16.5" customHeight="1">
      <c r="A58" s="28" t="s">
        <v>83</v>
      </c>
      <c r="B58" s="128" t="s">
        <v>61</v>
      </c>
      <c r="C58" s="126" t="s">
        <v>61</v>
      </c>
      <c r="E58" s="157" t="e">
        <f t="shared" si="3"/>
        <v>#VALUE!</v>
      </c>
    </row>
    <row r="59" spans="1:5" s="116" customFormat="1" ht="16.5" customHeight="1">
      <c r="A59" s="28" t="s">
        <v>106</v>
      </c>
      <c r="B59" s="122" t="s">
        <v>61</v>
      </c>
      <c r="C59" s="126" t="s">
        <v>61</v>
      </c>
      <c r="E59" s="157" t="e">
        <f t="shared" si="3"/>
        <v>#VALUE!</v>
      </c>
    </row>
    <row r="60" spans="1:3" s="5" customFormat="1" ht="6" customHeight="1">
      <c r="A60" s="16"/>
      <c r="B60" s="43"/>
      <c r="C60" s="43"/>
    </row>
    <row r="61" spans="1:3" s="5" customFormat="1" ht="18" customHeight="1">
      <c r="A61" s="14"/>
      <c r="B61" s="14"/>
      <c r="C61" s="1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18" customFormat="1" ht="26.25" customHeight="1">
      <c r="A2" s="12" t="s">
        <v>111</v>
      </c>
    </row>
    <row r="3" s="18" customFormat="1" ht="26.25" customHeight="1">
      <c r="A3" s="12" t="s">
        <v>137</v>
      </c>
    </row>
    <row r="4" s="18" customFormat="1" ht="3" customHeight="1">
      <c r="A4" s="36"/>
    </row>
    <row r="5" spans="1:3" s="116" customFormat="1" ht="27.75" customHeight="1">
      <c r="A5" s="235" t="s">
        <v>43</v>
      </c>
      <c r="B5" s="82">
        <v>2558</v>
      </c>
      <c r="C5" s="82">
        <v>2559</v>
      </c>
    </row>
    <row r="6" spans="1:3" s="116" customFormat="1" ht="24" customHeight="1">
      <c r="A6" s="236"/>
      <c r="B6" s="241" t="s">
        <v>141</v>
      </c>
      <c r="C6" s="242"/>
    </row>
    <row r="7" spans="1:3" s="37" customFormat="1" ht="24" customHeight="1">
      <c r="A7" s="236"/>
      <c r="B7" s="52" t="s">
        <v>1</v>
      </c>
      <c r="C7" s="52" t="s">
        <v>1</v>
      </c>
    </row>
    <row r="8" spans="1:3" s="37" customFormat="1" ht="24" customHeight="1">
      <c r="A8" s="237"/>
      <c r="B8" s="51" t="s">
        <v>4</v>
      </c>
      <c r="C8" s="51" t="s">
        <v>4</v>
      </c>
    </row>
    <row r="9" spans="1:3" s="37" customFormat="1" ht="12.75" customHeight="1">
      <c r="A9" s="107"/>
      <c r="B9" s="109"/>
      <c r="C9" s="109"/>
    </row>
    <row r="10" spans="1:14" s="37" customFormat="1" ht="24" customHeight="1">
      <c r="A10" s="97" t="s">
        <v>5</v>
      </c>
      <c r="B10" s="59">
        <v>338741.09</v>
      </c>
      <c r="C10" s="59">
        <v>345969.86</v>
      </c>
      <c r="E10" s="37">
        <f>SUM(C10-B10)</f>
        <v>7228.76999999996</v>
      </c>
      <c r="L10" s="211">
        <f>SUM(B10/1000)</f>
        <v>338.74109000000004</v>
      </c>
      <c r="M10" s="211">
        <f>SUM(C10/1000)</f>
        <v>345.96986</v>
      </c>
      <c r="N10" s="211">
        <f aca="true" t="shared" si="0" ref="N10:N15">SUM(M10-L10)</f>
        <v>7.22876999999994</v>
      </c>
    </row>
    <row r="11" spans="1:14" s="37" customFormat="1" ht="24" customHeight="1">
      <c r="A11" s="134" t="s">
        <v>44</v>
      </c>
      <c r="B11" s="63">
        <v>33351.76</v>
      </c>
      <c r="C11" s="63">
        <v>22057.25</v>
      </c>
      <c r="E11" s="37">
        <f aca="true" t="shared" si="1" ref="E11:E25">SUM(C11-B11)</f>
        <v>-11294.510000000002</v>
      </c>
      <c r="L11" s="211">
        <f aca="true" t="shared" si="2" ref="L11:L16">SUM(B11/1000)</f>
        <v>33.35176</v>
      </c>
      <c r="M11" s="211">
        <f aca="true" t="shared" si="3" ref="M11:M16">SUM(C11/1000)</f>
        <v>22.05725</v>
      </c>
      <c r="N11" s="211">
        <f t="shared" si="0"/>
        <v>-11.294509999999999</v>
      </c>
    </row>
    <row r="12" spans="1:14" s="37" customFormat="1" ht="24" customHeight="1">
      <c r="A12" s="134" t="s">
        <v>45</v>
      </c>
      <c r="B12" s="63">
        <v>30678.62</v>
      </c>
      <c r="C12" s="63">
        <v>30264.3</v>
      </c>
      <c r="E12" s="37">
        <f>SUM(C12-B12)</f>
        <v>-414.3199999999997</v>
      </c>
      <c r="H12" s="37">
        <f>SUM(B12:B13)</f>
        <v>195831.37</v>
      </c>
      <c r="I12" s="37">
        <f>SUM(C12:C13)</f>
        <v>218160.56</v>
      </c>
      <c r="J12" s="37">
        <f>SUM(H12-I12)</f>
        <v>-22329.190000000002</v>
      </c>
      <c r="L12" s="211">
        <f t="shared" si="2"/>
        <v>30.67862</v>
      </c>
      <c r="M12" s="211">
        <f t="shared" si="3"/>
        <v>30.2643</v>
      </c>
      <c r="N12" s="211">
        <f t="shared" si="0"/>
        <v>-0.41432</v>
      </c>
    </row>
    <row r="13" spans="1:14" s="37" customFormat="1" ht="24" customHeight="1">
      <c r="A13" s="134" t="s">
        <v>46</v>
      </c>
      <c r="B13" s="63">
        <v>165152.75</v>
      </c>
      <c r="C13" s="63">
        <v>187896.26</v>
      </c>
      <c r="E13" s="37">
        <f>SUM(C13-B13)</f>
        <v>22743.51000000001</v>
      </c>
      <c r="L13" s="211">
        <f t="shared" si="2"/>
        <v>165.15275</v>
      </c>
      <c r="M13" s="211">
        <f t="shared" si="3"/>
        <v>187.89626</v>
      </c>
      <c r="N13" s="211">
        <f t="shared" si="0"/>
        <v>22.743510000000015</v>
      </c>
    </row>
    <row r="14" spans="1:14" s="37" customFormat="1" ht="24" customHeight="1">
      <c r="A14" s="134" t="s">
        <v>47</v>
      </c>
      <c r="B14" s="63">
        <v>71043.1</v>
      </c>
      <c r="C14" s="63">
        <v>73834.13</v>
      </c>
      <c r="E14" s="37">
        <f t="shared" si="1"/>
        <v>2791.029999999999</v>
      </c>
      <c r="L14" s="211">
        <f t="shared" si="2"/>
        <v>71.04310000000001</v>
      </c>
      <c r="M14" s="211">
        <f t="shared" si="3"/>
        <v>73.83413</v>
      </c>
      <c r="N14" s="211">
        <f t="shared" si="0"/>
        <v>2.791029999999992</v>
      </c>
    </row>
    <row r="15" spans="1:14" s="37" customFormat="1" ht="24" customHeight="1">
      <c r="A15" s="134" t="s">
        <v>48</v>
      </c>
      <c r="B15" s="63">
        <v>38514.86</v>
      </c>
      <c r="C15" s="63">
        <v>31917.92</v>
      </c>
      <c r="E15" s="37">
        <f t="shared" si="1"/>
        <v>-6596.940000000002</v>
      </c>
      <c r="L15" s="211">
        <f t="shared" si="2"/>
        <v>38.51486</v>
      </c>
      <c r="M15" s="211">
        <f t="shared" si="3"/>
        <v>31.91792</v>
      </c>
      <c r="N15" s="211">
        <f t="shared" si="0"/>
        <v>-6.59694</v>
      </c>
    </row>
    <row r="16" spans="1:13" s="37" customFormat="1" ht="24" customHeight="1">
      <c r="A16" s="100" t="s">
        <v>49</v>
      </c>
      <c r="B16" s="67" t="s">
        <v>61</v>
      </c>
      <c r="C16" s="67" t="s">
        <v>61</v>
      </c>
      <c r="E16" s="37" t="e">
        <f t="shared" si="1"/>
        <v>#VALUE!</v>
      </c>
      <c r="L16" s="211" t="e">
        <f t="shared" si="2"/>
        <v>#VALUE!</v>
      </c>
      <c r="M16" s="211" t="e">
        <f t="shared" si="3"/>
        <v>#VALUE!</v>
      </c>
    </row>
    <row r="17" spans="1:3" s="37" customFormat="1" ht="24" customHeight="1">
      <c r="A17" s="151"/>
      <c r="B17" s="69" t="s">
        <v>16</v>
      </c>
      <c r="C17" s="69" t="s">
        <v>16</v>
      </c>
    </row>
    <row r="18" spans="1:3" s="37" customFormat="1" ht="6" customHeight="1">
      <c r="A18" s="151"/>
      <c r="B18" s="69"/>
      <c r="C18" s="69"/>
    </row>
    <row r="19" spans="1:5" s="37" customFormat="1" ht="24" customHeight="1">
      <c r="A19" s="97" t="s">
        <v>5</v>
      </c>
      <c r="B19" s="75">
        <v>100</v>
      </c>
      <c r="C19" s="75">
        <v>100</v>
      </c>
      <c r="E19" s="161"/>
    </row>
    <row r="20" spans="1:5" s="37" customFormat="1" ht="24" customHeight="1">
      <c r="A20" s="134" t="s">
        <v>44</v>
      </c>
      <c r="B20" s="135">
        <v>9.845796977272524</v>
      </c>
      <c r="C20" s="135">
        <v>6.3754831128931295</v>
      </c>
      <c r="E20" s="161">
        <f t="shared" si="1"/>
        <v>-3.4703138643793947</v>
      </c>
    </row>
    <row r="21" spans="1:5" s="37" customFormat="1" ht="24" customHeight="1">
      <c r="A21" s="134" t="s">
        <v>45</v>
      </c>
      <c r="B21" s="135">
        <v>9.056657401675125</v>
      </c>
      <c r="C21" s="135">
        <v>8.747669522426028</v>
      </c>
      <c r="E21" s="161">
        <f t="shared" si="1"/>
        <v>-0.30898787924909676</v>
      </c>
    </row>
    <row r="22" spans="1:5" s="37" customFormat="1" ht="24" customHeight="1">
      <c r="A22" s="134" t="s">
        <v>46</v>
      </c>
      <c r="B22" s="135">
        <v>48.75486171459151</v>
      </c>
      <c r="C22" s="135">
        <v>54.31000839206052</v>
      </c>
      <c r="E22" s="161">
        <f t="shared" si="1"/>
        <v>5.555146677469004</v>
      </c>
    </row>
    <row r="23" spans="1:5" s="37" customFormat="1" ht="24" customHeight="1">
      <c r="A23" s="134" t="s">
        <v>47</v>
      </c>
      <c r="B23" s="135">
        <v>20.972684477103147</v>
      </c>
      <c r="C23" s="135">
        <v>21.34120295912482</v>
      </c>
      <c r="E23" s="161">
        <f t="shared" si="1"/>
        <v>0.36851848202167403</v>
      </c>
    </row>
    <row r="24" spans="1:5" s="37" customFormat="1" ht="24" customHeight="1">
      <c r="A24" s="134" t="s">
        <v>48</v>
      </c>
      <c r="B24" s="135">
        <v>11.369999429357684</v>
      </c>
      <c r="C24" s="135">
        <v>9.225636013495512</v>
      </c>
      <c r="E24" s="161">
        <f>SUM(C24-B24)</f>
        <v>-2.1443634158621716</v>
      </c>
    </row>
    <row r="25" spans="1:5" s="37" customFormat="1" ht="24" customHeight="1">
      <c r="A25" s="100" t="s">
        <v>49</v>
      </c>
      <c r="B25" s="135" t="s">
        <v>61</v>
      </c>
      <c r="C25" s="135" t="s">
        <v>61</v>
      </c>
      <c r="E25" s="37" t="e">
        <f t="shared" si="1"/>
        <v>#VALUE!</v>
      </c>
    </row>
    <row r="26" spans="1:3" s="116" customFormat="1" ht="12" customHeight="1">
      <c r="A26" s="136"/>
      <c r="B26" s="196"/>
      <c r="C26" s="137"/>
    </row>
    <row r="27" s="116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2"/>
      <c r="B35" s="252"/>
      <c r="C35" s="39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30">
        <v>38</v>
      </c>
      <c r="D1" s="5"/>
    </row>
    <row r="2" spans="1:7" ht="24" customHeight="1">
      <c r="A2" s="19" t="s">
        <v>105</v>
      </c>
      <c r="B2" s="20"/>
      <c r="C2" s="20"/>
      <c r="D2" s="20"/>
      <c r="E2" s="20"/>
      <c r="F2" s="20"/>
      <c r="G2" s="20"/>
    </row>
    <row r="3" spans="1:7" ht="24" customHeight="1">
      <c r="A3" s="19" t="s">
        <v>143</v>
      </c>
      <c r="B3" s="20"/>
      <c r="C3" s="20"/>
      <c r="D3" s="20"/>
      <c r="E3" s="20"/>
      <c r="F3" s="20"/>
      <c r="G3" s="20"/>
    </row>
    <row r="4" spans="1:7" ht="12" customHeight="1">
      <c r="A4" s="19"/>
      <c r="B4" s="20"/>
      <c r="C4" s="20"/>
      <c r="D4" s="20"/>
      <c r="E4" s="20"/>
      <c r="F4" s="20"/>
      <c r="G4" s="20"/>
    </row>
    <row r="5" spans="1:7" s="3" customFormat="1" ht="32.25" customHeight="1">
      <c r="A5" s="235" t="s">
        <v>50</v>
      </c>
      <c r="B5" s="238" t="s">
        <v>138</v>
      </c>
      <c r="C5" s="248"/>
      <c r="D5" s="249"/>
      <c r="E5" s="238" t="s">
        <v>139</v>
      </c>
      <c r="F5" s="248"/>
      <c r="G5" s="248"/>
    </row>
    <row r="6" spans="1:7" s="3" customFormat="1" ht="24" customHeight="1">
      <c r="A6" s="237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191" customFormat="1" ht="24" customHeight="1">
      <c r="A7" s="188"/>
      <c r="B7" s="250" t="s">
        <v>4</v>
      </c>
      <c r="C7" s="251"/>
      <c r="D7" s="235"/>
      <c r="E7" s="250" t="s">
        <v>4</v>
      </c>
      <c r="F7" s="251"/>
      <c r="G7" s="251"/>
    </row>
    <row r="8" spans="1:7" s="5" customFormat="1" ht="9" customHeight="1">
      <c r="A8" s="107"/>
      <c r="B8" s="190"/>
      <c r="C8" s="107"/>
      <c r="D8" s="187"/>
      <c r="E8" s="107"/>
      <c r="F8" s="107"/>
      <c r="G8" s="107"/>
    </row>
    <row r="9" spans="1:16" s="5" customFormat="1" ht="24" customHeight="1">
      <c r="A9" s="22" t="s">
        <v>5</v>
      </c>
      <c r="B9" s="138">
        <v>338741.09</v>
      </c>
      <c r="C9" s="139">
        <v>179248.79</v>
      </c>
      <c r="D9" s="140">
        <v>159492.3</v>
      </c>
      <c r="E9" s="139">
        <v>345969.86</v>
      </c>
      <c r="F9" s="139">
        <v>179788.45</v>
      </c>
      <c r="G9" s="139">
        <v>166181.41</v>
      </c>
      <c r="I9" s="163"/>
      <c r="J9" s="162"/>
      <c r="K9" s="163"/>
      <c r="L9" s="163"/>
      <c r="N9" s="162">
        <v>342354.2</v>
      </c>
      <c r="O9" s="163">
        <v>180840.26</v>
      </c>
      <c r="P9" s="163">
        <v>161513.93</v>
      </c>
    </row>
    <row r="10" spans="1:16" s="5" customFormat="1" ht="24" customHeight="1">
      <c r="A10" s="141" t="s">
        <v>51</v>
      </c>
      <c r="B10" s="122">
        <v>732.46</v>
      </c>
      <c r="C10" s="131" t="s">
        <v>61</v>
      </c>
      <c r="D10" s="142">
        <v>732.46</v>
      </c>
      <c r="E10" s="131" t="s">
        <v>61</v>
      </c>
      <c r="F10" s="131" t="s">
        <v>61</v>
      </c>
      <c r="G10" s="130" t="s">
        <v>61</v>
      </c>
      <c r="I10" s="163"/>
      <c r="J10" s="162">
        <f>SUM(E15:E16)</f>
        <v>207977.59</v>
      </c>
      <c r="K10" s="163">
        <f>SUM(E15:E17)</f>
        <v>312773.72</v>
      </c>
      <c r="L10" s="163">
        <f>SUM(E11:E14)</f>
        <v>33196.14</v>
      </c>
      <c r="N10" s="162">
        <v>1292.69</v>
      </c>
      <c r="O10" s="163">
        <v>669.42</v>
      </c>
      <c r="P10" s="163">
        <v>623.28</v>
      </c>
    </row>
    <row r="11" spans="1:16" s="5" customFormat="1" ht="24" customHeight="1">
      <c r="A11" s="141" t="s">
        <v>52</v>
      </c>
      <c r="B11" s="121">
        <v>576.82</v>
      </c>
      <c r="C11" s="130" t="s">
        <v>61</v>
      </c>
      <c r="D11" s="142">
        <v>576.82</v>
      </c>
      <c r="E11" s="130" t="s">
        <v>61</v>
      </c>
      <c r="F11" s="130" t="s">
        <v>61</v>
      </c>
      <c r="G11" s="130" t="s">
        <v>61</v>
      </c>
      <c r="I11" s="163"/>
      <c r="J11" s="162"/>
      <c r="K11" s="163"/>
      <c r="L11" s="163"/>
      <c r="N11" s="162">
        <v>341.41</v>
      </c>
      <c r="O11" s="163">
        <v>265.66</v>
      </c>
      <c r="P11" s="163">
        <v>75.74</v>
      </c>
    </row>
    <row r="12" spans="1:16" s="5" customFormat="1" ht="24" customHeight="1">
      <c r="A12" s="143" t="s">
        <v>53</v>
      </c>
      <c r="B12" s="122">
        <v>585.78</v>
      </c>
      <c r="C12" s="131">
        <v>74.9</v>
      </c>
      <c r="D12" s="144">
        <v>510.88</v>
      </c>
      <c r="E12" s="131">
        <v>4359.44</v>
      </c>
      <c r="F12" s="131">
        <v>2982</v>
      </c>
      <c r="G12" s="131">
        <v>1377.43</v>
      </c>
      <c r="I12" s="163"/>
      <c r="J12" s="162"/>
      <c r="K12" s="163"/>
      <c r="L12" s="163"/>
      <c r="N12" s="162">
        <v>3944.81</v>
      </c>
      <c r="O12" s="163">
        <v>1163.95</v>
      </c>
      <c r="P12" s="163">
        <v>2780.86</v>
      </c>
    </row>
    <row r="13" spans="1:16" s="5" customFormat="1" ht="24" customHeight="1">
      <c r="A13" s="141" t="s">
        <v>54</v>
      </c>
      <c r="B13" s="122">
        <v>13623.43</v>
      </c>
      <c r="C13" s="131">
        <v>6802.83</v>
      </c>
      <c r="D13" s="144">
        <v>6820.59</v>
      </c>
      <c r="E13" s="131">
        <v>12905.83</v>
      </c>
      <c r="F13" s="131">
        <v>5083.2</v>
      </c>
      <c r="G13" s="131">
        <v>7822.63</v>
      </c>
      <c r="I13" s="163"/>
      <c r="J13" s="162"/>
      <c r="K13" s="163"/>
      <c r="L13" s="163"/>
      <c r="N13" s="162">
        <v>13171.89</v>
      </c>
      <c r="O13" s="163">
        <v>5990.67</v>
      </c>
      <c r="P13" s="163">
        <v>7181.22</v>
      </c>
    </row>
    <row r="14" spans="1:16" s="5" customFormat="1" ht="24" customHeight="1">
      <c r="A14" s="141" t="s">
        <v>55</v>
      </c>
      <c r="B14" s="122">
        <v>15527.54</v>
      </c>
      <c r="C14" s="131">
        <v>9652.82</v>
      </c>
      <c r="D14" s="144">
        <v>5874.72</v>
      </c>
      <c r="E14" s="131">
        <v>15930.87</v>
      </c>
      <c r="F14" s="131">
        <v>8192.34</v>
      </c>
      <c r="G14" s="131">
        <v>7738.53</v>
      </c>
      <c r="I14" s="163"/>
      <c r="J14" s="162"/>
      <c r="K14" s="163"/>
      <c r="L14" s="163"/>
      <c r="N14" s="162">
        <v>14857.86</v>
      </c>
      <c r="O14" s="163">
        <v>6349.75</v>
      </c>
      <c r="P14" s="163">
        <v>8508.11</v>
      </c>
    </row>
    <row r="15" spans="1:16" s="5" customFormat="1" ht="24" customHeight="1">
      <c r="A15" s="141" t="s">
        <v>56</v>
      </c>
      <c r="B15" s="63">
        <v>45362.86</v>
      </c>
      <c r="C15" s="131">
        <v>23550.11</v>
      </c>
      <c r="D15" s="65">
        <v>21812.75</v>
      </c>
      <c r="E15" s="64">
        <v>41340.77</v>
      </c>
      <c r="F15" s="131">
        <v>16543.4</v>
      </c>
      <c r="G15" s="64">
        <v>24797.37</v>
      </c>
      <c r="I15" s="163"/>
      <c r="J15" s="162">
        <f>SUM(F15:F16)</f>
        <v>111030.07999999999</v>
      </c>
      <c r="K15" s="162">
        <f>SUM(G15:G16)</f>
        <v>96947.51</v>
      </c>
      <c r="L15" s="163"/>
      <c r="N15" s="162">
        <v>35636.1</v>
      </c>
      <c r="O15" s="163">
        <v>20214.51</v>
      </c>
      <c r="P15" s="163">
        <v>15421.59</v>
      </c>
    </row>
    <row r="16" spans="1:16" s="5" customFormat="1" ht="24" customHeight="1">
      <c r="A16" s="141" t="s">
        <v>57</v>
      </c>
      <c r="B16" s="63">
        <v>172877.59</v>
      </c>
      <c r="C16" s="64">
        <v>94200.3</v>
      </c>
      <c r="D16" s="65">
        <v>78677.3</v>
      </c>
      <c r="E16" s="64">
        <v>166636.82</v>
      </c>
      <c r="F16" s="64">
        <v>94486.68</v>
      </c>
      <c r="G16" s="64">
        <v>72150.14</v>
      </c>
      <c r="I16" s="163"/>
      <c r="J16" s="162">
        <f>SUM(J15-K15)</f>
        <v>14082.569999999992</v>
      </c>
      <c r="K16" s="163"/>
      <c r="L16" s="163"/>
      <c r="N16" s="162">
        <v>178355.88</v>
      </c>
      <c r="O16" s="163">
        <v>98834.31</v>
      </c>
      <c r="P16" s="163">
        <v>79521.57</v>
      </c>
    </row>
    <row r="17" spans="1:16" s="5" customFormat="1" ht="24" customHeight="1">
      <c r="A17" s="145" t="s">
        <v>58</v>
      </c>
      <c r="B17" s="63">
        <v>89454.61</v>
      </c>
      <c r="C17" s="64">
        <v>44967.82</v>
      </c>
      <c r="D17" s="65">
        <v>44486.79</v>
      </c>
      <c r="E17" s="64">
        <v>104796.13</v>
      </c>
      <c r="F17" s="64">
        <v>52500.83</v>
      </c>
      <c r="G17" s="64">
        <v>52295.3</v>
      </c>
      <c r="I17" s="163"/>
      <c r="J17" s="162"/>
      <c r="K17" s="163"/>
      <c r="L17" s="163"/>
      <c r="N17" s="162">
        <v>94753.56</v>
      </c>
      <c r="O17" s="163">
        <v>47351.99</v>
      </c>
      <c r="P17" s="163">
        <v>47401.57</v>
      </c>
    </row>
    <row r="18" spans="1:7" s="5" customFormat="1" ht="24" customHeight="1">
      <c r="A18" s="36"/>
      <c r="B18" s="244" t="s">
        <v>16</v>
      </c>
      <c r="C18" s="245"/>
      <c r="D18" s="246"/>
      <c r="E18" s="245" t="s">
        <v>16</v>
      </c>
      <c r="F18" s="245"/>
      <c r="G18" s="245"/>
    </row>
    <row r="19" spans="1:7" s="5" customFormat="1" ht="4.5" customHeight="1">
      <c r="A19" s="36"/>
      <c r="B19" s="69"/>
      <c r="C19" s="70"/>
      <c r="D19" s="71"/>
      <c r="E19" s="70"/>
      <c r="F19" s="70"/>
      <c r="G19" s="70"/>
    </row>
    <row r="20" spans="1:7" s="5" customFormat="1" ht="24" customHeight="1">
      <c r="A20" s="22" t="s">
        <v>5</v>
      </c>
      <c r="B20" s="125">
        <v>100</v>
      </c>
      <c r="C20" s="132">
        <v>100</v>
      </c>
      <c r="D20" s="146">
        <v>100</v>
      </c>
      <c r="E20" s="125">
        <v>100</v>
      </c>
      <c r="F20" s="132">
        <v>100</v>
      </c>
      <c r="G20" s="132">
        <v>100</v>
      </c>
    </row>
    <row r="21" spans="1:10" s="5" customFormat="1" ht="24" customHeight="1">
      <c r="A21" s="141" t="s">
        <v>51</v>
      </c>
      <c r="B21" s="126">
        <f>B10/B9*100</f>
        <v>0.2162300416521657</v>
      </c>
      <c r="C21" s="130" t="s">
        <v>61</v>
      </c>
      <c r="D21" s="147">
        <f>D10/D9*100</f>
        <v>0.4592447409686863</v>
      </c>
      <c r="E21" s="121" t="s">
        <v>61</v>
      </c>
      <c r="F21" s="130" t="s">
        <v>61</v>
      </c>
      <c r="G21" s="130" t="s">
        <v>61</v>
      </c>
      <c r="J21" s="156">
        <f>SUM(E22:E25)</f>
        <v>9.595095942750621</v>
      </c>
    </row>
    <row r="22" spans="1:7" s="5" customFormat="1" ht="24" customHeight="1">
      <c r="A22" s="143" t="s">
        <v>59</v>
      </c>
      <c r="B22" s="121" t="s">
        <v>61</v>
      </c>
      <c r="C22" s="130" t="s">
        <v>61</v>
      </c>
      <c r="D22" s="142" t="s">
        <v>61</v>
      </c>
      <c r="E22" s="121" t="s">
        <v>61</v>
      </c>
      <c r="F22" s="130" t="s">
        <v>61</v>
      </c>
      <c r="G22" s="130" t="s">
        <v>61</v>
      </c>
    </row>
    <row r="23" spans="1:7" s="5" customFormat="1" ht="24" customHeight="1">
      <c r="A23" s="143" t="s">
        <v>53</v>
      </c>
      <c r="B23" s="126">
        <f>B12/B9*100</f>
        <v>0.17292853370696773</v>
      </c>
      <c r="C23" s="127">
        <f>C12/C9*100</f>
        <v>0.04178549824520433</v>
      </c>
      <c r="D23" s="142" t="s">
        <v>61</v>
      </c>
      <c r="E23" s="126">
        <f>E12/E9*100</f>
        <v>1.260063521140252</v>
      </c>
      <c r="F23" s="127">
        <f>F12/F9*100</f>
        <v>1.6586160011947373</v>
      </c>
      <c r="G23" s="127">
        <f>G12/G9*100</f>
        <v>0.8288712919212805</v>
      </c>
    </row>
    <row r="24" spans="1:7" s="5" customFormat="1" ht="24" customHeight="1">
      <c r="A24" s="141" t="s">
        <v>54</v>
      </c>
      <c r="B24" s="126">
        <f aca="true" t="shared" si="0" ref="B24:G24">B13/B9*100</f>
        <v>4.021782536036594</v>
      </c>
      <c r="C24" s="127">
        <f t="shared" si="0"/>
        <v>3.795188798763997</v>
      </c>
      <c r="D24" s="127">
        <f t="shared" si="0"/>
        <v>4.276438423673118</v>
      </c>
      <c r="E24" s="126">
        <f t="shared" si="0"/>
        <v>3.730333619234924</v>
      </c>
      <c r="F24" s="127">
        <f t="shared" si="0"/>
        <v>2.8273228897629408</v>
      </c>
      <c r="G24" s="127">
        <f t="shared" si="0"/>
        <v>4.707283444038656</v>
      </c>
    </row>
    <row r="25" spans="1:7" s="5" customFormat="1" ht="24" customHeight="1">
      <c r="A25" s="141" t="s">
        <v>55</v>
      </c>
      <c r="B25" s="126">
        <f aca="true" t="shared" si="1" ref="B25:G25">B14/B9*100</f>
        <v>4.5838962140672095</v>
      </c>
      <c r="C25" s="127">
        <f t="shared" si="1"/>
        <v>5.385152111765998</v>
      </c>
      <c r="D25" s="147">
        <f t="shared" si="1"/>
        <v>3.6833878500717594</v>
      </c>
      <c r="E25" s="126">
        <f t="shared" si="1"/>
        <v>4.604698802375444</v>
      </c>
      <c r="F25" s="127">
        <f t="shared" si="1"/>
        <v>4.556655335757108</v>
      </c>
      <c r="G25" s="127">
        <f t="shared" si="1"/>
        <v>4.656676098728492</v>
      </c>
    </row>
    <row r="26" spans="1:11" s="5" customFormat="1" ht="24" customHeight="1">
      <c r="A26" s="141" t="s">
        <v>56</v>
      </c>
      <c r="B26" s="126">
        <f aca="true" t="shared" si="2" ref="B26:G26">B15/B9*100</f>
        <v>13.391602418236298</v>
      </c>
      <c r="C26" s="127">
        <f t="shared" si="2"/>
        <v>13.138225368215876</v>
      </c>
      <c r="D26" s="147">
        <f t="shared" si="2"/>
        <v>13.676365567491347</v>
      </c>
      <c r="E26" s="126">
        <f t="shared" si="2"/>
        <v>11.949240318217315</v>
      </c>
      <c r="F26" s="127">
        <f t="shared" si="2"/>
        <v>9.201592204616036</v>
      </c>
      <c r="G26" s="127">
        <f t="shared" si="2"/>
        <v>14.92186761443413</v>
      </c>
      <c r="J26" s="156">
        <f>SUM(E26:E27)</f>
        <v>60.1143666098544</v>
      </c>
      <c r="K26" s="156">
        <f>SUM(E26:E28)</f>
        <v>90.40490405724938</v>
      </c>
    </row>
    <row r="27" spans="1:7" s="5" customFormat="1" ht="24" customHeight="1">
      <c r="A27" s="141" t="s">
        <v>57</v>
      </c>
      <c r="B27" s="126">
        <f aca="true" t="shared" si="3" ref="B27:G27">B16/B9*100</f>
        <v>51.03531726841878</v>
      </c>
      <c r="C27" s="127">
        <f t="shared" si="3"/>
        <v>52.55282336912847</v>
      </c>
      <c r="D27" s="147">
        <f t="shared" si="3"/>
        <v>49.329842255707646</v>
      </c>
      <c r="E27" s="126">
        <f t="shared" si="3"/>
        <v>48.16512629163709</v>
      </c>
      <c r="F27" s="127">
        <f t="shared" si="3"/>
        <v>52.55436597845967</v>
      </c>
      <c r="G27" s="127">
        <f t="shared" si="3"/>
        <v>43.416492855608816</v>
      </c>
    </row>
    <row r="28" spans="1:7" s="5" customFormat="1" ht="24" customHeight="1">
      <c r="A28" s="145" t="s">
        <v>58</v>
      </c>
      <c r="B28" s="126">
        <f aca="true" t="shared" si="4" ref="B28:G28">B17/B9*100</f>
        <v>26.407959542197844</v>
      </c>
      <c r="C28" s="127">
        <f t="shared" si="4"/>
        <v>25.086819275042245</v>
      </c>
      <c r="D28" s="147">
        <f t="shared" si="4"/>
        <v>27.89275093531161</v>
      </c>
      <c r="E28" s="126">
        <f t="shared" si="4"/>
        <v>30.29053744739499</v>
      </c>
      <c r="F28" s="127">
        <f t="shared" si="4"/>
        <v>29.201447590209494</v>
      </c>
      <c r="G28" s="127">
        <f t="shared" si="4"/>
        <v>31.46880267774837</v>
      </c>
    </row>
    <row r="29" spans="1:7" s="5" customFormat="1" ht="12" customHeight="1">
      <c r="A29" s="38"/>
      <c r="B29" s="46"/>
      <c r="C29" s="44"/>
      <c r="D29" s="45"/>
      <c r="E29" s="44"/>
      <c r="F29" s="44"/>
      <c r="G29" s="44"/>
    </row>
    <row r="30" spans="1:7" ht="24" customHeight="1">
      <c r="A30" s="195" t="s">
        <v>135</v>
      </c>
      <c r="B30" s="148"/>
      <c r="C30" s="148"/>
      <c r="D30" s="148"/>
      <c r="E30" s="148"/>
      <c r="F30" s="148"/>
      <c r="G30" s="148"/>
    </row>
  </sheetData>
  <sheetProtection/>
  <mergeCells count="7">
    <mergeCell ref="A5:A6"/>
    <mergeCell ref="B5:D5"/>
    <mergeCell ref="E5:G5"/>
    <mergeCell ref="B7:D7"/>
    <mergeCell ref="E7:G7"/>
    <mergeCell ref="B18:D18"/>
    <mergeCell ref="E18:G18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1" customWidth="1"/>
    <col min="2" max="3" width="11.421875" style="2" customWidth="1"/>
    <col min="4" max="16384" width="9.140625" style="2" customWidth="1"/>
  </cols>
  <sheetData>
    <row r="1" spans="2:3" ht="18.75" customHeight="1">
      <c r="B1" s="10"/>
      <c r="C1" s="10"/>
    </row>
    <row r="2" spans="1:3" s="18" customFormat="1" ht="22.5" customHeight="1">
      <c r="A2" s="12" t="s">
        <v>108</v>
      </c>
      <c r="B2" s="41"/>
      <c r="C2" s="41"/>
    </row>
    <row r="3" spans="1:3" s="18" customFormat="1" ht="22.5" customHeight="1">
      <c r="A3" s="12" t="s">
        <v>137</v>
      </c>
      <c r="B3" s="41"/>
      <c r="C3" s="41"/>
    </row>
    <row r="4" spans="1:3" s="18" customFormat="1" ht="3" customHeight="1">
      <c r="A4" s="42"/>
      <c r="B4" s="41"/>
      <c r="C4" s="41"/>
    </row>
    <row r="5" spans="1:3" s="4" customFormat="1" ht="21" customHeight="1">
      <c r="A5" s="235" t="s">
        <v>17</v>
      </c>
      <c r="B5" s="82">
        <v>2558</v>
      </c>
      <c r="C5" s="82">
        <v>2559</v>
      </c>
    </row>
    <row r="6" spans="1:3" s="4" customFormat="1" ht="21" customHeight="1">
      <c r="A6" s="236"/>
      <c r="B6" s="241" t="s">
        <v>141</v>
      </c>
      <c r="C6" s="242"/>
    </row>
    <row r="7" spans="1:3" s="4" customFormat="1" ht="21" customHeight="1">
      <c r="A7" s="236"/>
      <c r="B7" s="52" t="s">
        <v>1</v>
      </c>
      <c r="C7" s="52" t="s">
        <v>1</v>
      </c>
    </row>
    <row r="8" spans="1:3" s="5" customFormat="1" ht="21" customHeight="1">
      <c r="A8" s="237"/>
      <c r="B8" s="51" t="s">
        <v>4</v>
      </c>
      <c r="C8" s="49" t="s">
        <v>4</v>
      </c>
    </row>
    <row r="9" spans="1:3" s="5" customFormat="1" ht="3" customHeight="1">
      <c r="A9" s="36"/>
      <c r="B9" s="69"/>
      <c r="C9" s="70"/>
    </row>
    <row r="10" spans="1:11" s="5" customFormat="1" ht="21" customHeight="1">
      <c r="A10" s="97" t="s">
        <v>5</v>
      </c>
      <c r="B10" s="98">
        <v>338741.09</v>
      </c>
      <c r="C10" s="99">
        <v>345969.86</v>
      </c>
      <c r="E10" s="5">
        <f>SUM(C10-B10)</f>
        <v>7228.76999999996</v>
      </c>
      <c r="J10" s="23">
        <f>SUM(B10/1000)</f>
        <v>338.74109000000004</v>
      </c>
      <c r="K10" s="23">
        <f>SUM(C10/1000)</f>
        <v>345.96986</v>
      </c>
    </row>
    <row r="11" spans="1:15" s="5" customFormat="1" ht="21" customHeight="1">
      <c r="A11" s="100" t="s">
        <v>18</v>
      </c>
      <c r="B11" s="101">
        <v>3522.9</v>
      </c>
      <c r="C11" s="102">
        <v>5533.65</v>
      </c>
      <c r="E11" s="5">
        <f aca="true" t="shared" si="0" ref="E11:E42">SUM(C11-B11)</f>
        <v>2010.7499999999995</v>
      </c>
      <c r="G11" s="5">
        <f>SUM(B11:B12)</f>
        <v>60514.700000000004</v>
      </c>
      <c r="H11" s="5">
        <f>SUM(C11:C12)</f>
        <v>68588.81999999999</v>
      </c>
      <c r="I11" s="5">
        <f>SUM(H11-G11)</f>
        <v>8074.119999999988</v>
      </c>
      <c r="J11" s="23">
        <f aca="true" t="shared" si="1" ref="J11:J24">SUM(B11/1000)</f>
        <v>3.5229</v>
      </c>
      <c r="K11" s="23">
        <f aca="true" t="shared" si="2" ref="K11:K24">SUM(C11/1000)</f>
        <v>5.53365</v>
      </c>
      <c r="M11" s="210">
        <f>SUM(J11:J12)</f>
        <v>60.514700000000005</v>
      </c>
      <c r="N11" s="210">
        <f>SUM(K11:K12)</f>
        <v>68.58882</v>
      </c>
      <c r="O11" s="23">
        <f>SUM(N11-M11)</f>
        <v>8.074119999999994</v>
      </c>
    </row>
    <row r="12" spans="1:15" s="5" customFormat="1" ht="21" customHeight="1">
      <c r="A12" s="37" t="s">
        <v>19</v>
      </c>
      <c r="B12" s="63">
        <v>56991.8</v>
      </c>
      <c r="C12" s="64">
        <v>63055.17</v>
      </c>
      <c r="E12" s="5">
        <f t="shared" si="0"/>
        <v>6063.369999999995</v>
      </c>
      <c r="J12" s="23">
        <f t="shared" si="1"/>
        <v>56.991800000000005</v>
      </c>
      <c r="K12" s="23">
        <f t="shared" si="2"/>
        <v>63.05517</v>
      </c>
      <c r="O12" s="23"/>
    </row>
    <row r="13" spans="1:15" s="5" customFormat="1" ht="21" customHeight="1">
      <c r="A13" s="103" t="s">
        <v>20</v>
      </c>
      <c r="B13" s="63">
        <v>72435</v>
      </c>
      <c r="C13" s="64">
        <v>67914.62</v>
      </c>
      <c r="E13" s="5">
        <f t="shared" si="0"/>
        <v>-4520.380000000005</v>
      </c>
      <c r="J13" s="210">
        <f t="shared" si="1"/>
        <v>72.435</v>
      </c>
      <c r="K13" s="210">
        <f t="shared" si="2"/>
        <v>67.91462</v>
      </c>
      <c r="O13" s="23">
        <f>SUM(K13-J13)</f>
        <v>-4.520380000000003</v>
      </c>
    </row>
    <row r="14" spans="1:15" s="5" customFormat="1" ht="21" customHeight="1">
      <c r="A14" s="103" t="s">
        <v>21</v>
      </c>
      <c r="B14" s="63">
        <v>69293.63</v>
      </c>
      <c r="C14" s="64">
        <v>61510.19</v>
      </c>
      <c r="E14" s="5">
        <f t="shared" si="0"/>
        <v>-7783.440000000002</v>
      </c>
      <c r="J14" s="210">
        <f t="shared" si="1"/>
        <v>69.29363000000001</v>
      </c>
      <c r="K14" s="210">
        <f t="shared" si="2"/>
        <v>61.51019</v>
      </c>
      <c r="O14" s="23">
        <f aca="true" t="shared" si="3" ref="O14:O19">SUM(K14-J14)</f>
        <v>-7.783440000000006</v>
      </c>
    </row>
    <row r="15" spans="1:15" s="5" customFormat="1" ht="21" customHeight="1">
      <c r="A15" s="37" t="s">
        <v>22</v>
      </c>
      <c r="B15" s="63">
        <v>76676.9</v>
      </c>
      <c r="C15" s="63">
        <v>88853.48</v>
      </c>
      <c r="E15" s="5">
        <f t="shared" si="0"/>
        <v>12176.580000000002</v>
      </c>
      <c r="J15" s="210">
        <f t="shared" si="1"/>
        <v>76.67689999999999</v>
      </c>
      <c r="K15" s="210">
        <f t="shared" si="2"/>
        <v>88.85347999999999</v>
      </c>
      <c r="O15" s="23">
        <f t="shared" si="3"/>
        <v>12.176580000000001</v>
      </c>
    </row>
    <row r="16" spans="1:15" s="5" customFormat="1" ht="21" customHeight="1">
      <c r="A16" s="104" t="s">
        <v>23</v>
      </c>
      <c r="B16" s="63">
        <v>64534.24</v>
      </c>
      <c r="C16" s="64">
        <v>77139.53</v>
      </c>
      <c r="E16" s="5">
        <f t="shared" si="0"/>
        <v>12605.29</v>
      </c>
      <c r="J16" s="23">
        <f t="shared" si="1"/>
        <v>64.53424</v>
      </c>
      <c r="K16" s="23">
        <f t="shared" si="2"/>
        <v>77.13953</v>
      </c>
      <c r="O16" s="23"/>
    </row>
    <row r="17" spans="1:15" s="5" customFormat="1" ht="21" customHeight="1">
      <c r="A17" s="104" t="s">
        <v>24</v>
      </c>
      <c r="B17" s="63">
        <v>12142.66</v>
      </c>
      <c r="C17" s="64">
        <v>11713.95</v>
      </c>
      <c r="E17" s="5">
        <f t="shared" si="0"/>
        <v>-428.7099999999991</v>
      </c>
      <c r="J17" s="23">
        <f t="shared" si="1"/>
        <v>12.14266</v>
      </c>
      <c r="K17" s="23">
        <f t="shared" si="2"/>
        <v>11.71395</v>
      </c>
      <c r="O17" s="23"/>
    </row>
    <row r="18" spans="1:15" s="5" customFormat="1" ht="21" customHeight="1">
      <c r="A18" s="105" t="s">
        <v>25</v>
      </c>
      <c r="B18" s="67" t="s">
        <v>61</v>
      </c>
      <c r="C18" s="68" t="s">
        <v>61</v>
      </c>
      <c r="E18" s="5" t="e">
        <f t="shared" si="0"/>
        <v>#VALUE!</v>
      </c>
      <c r="J18" s="23" t="e">
        <f t="shared" si="1"/>
        <v>#VALUE!</v>
      </c>
      <c r="K18" s="23" t="e">
        <f t="shared" si="2"/>
        <v>#VALUE!</v>
      </c>
      <c r="O18" s="23"/>
    </row>
    <row r="19" spans="1:15" s="5" customFormat="1" ht="21" customHeight="1">
      <c r="A19" s="37" t="s">
        <v>26</v>
      </c>
      <c r="B19" s="63">
        <v>59820.850000000006</v>
      </c>
      <c r="C19" s="63">
        <v>59051.170000000006</v>
      </c>
      <c r="E19" s="5">
        <f>SUM(C19-B19)</f>
        <v>-769.6800000000003</v>
      </c>
      <c r="J19" s="210">
        <f t="shared" si="1"/>
        <v>59.82085000000001</v>
      </c>
      <c r="K19" s="210">
        <f t="shared" si="2"/>
        <v>59.051170000000006</v>
      </c>
      <c r="O19" s="23">
        <f t="shared" si="3"/>
        <v>-0.769680000000001</v>
      </c>
    </row>
    <row r="20" spans="1:11" s="5" customFormat="1" ht="21" customHeight="1">
      <c r="A20" s="105" t="s">
        <v>27</v>
      </c>
      <c r="B20" s="63">
        <v>21318.71</v>
      </c>
      <c r="C20" s="64">
        <v>15910.04</v>
      </c>
      <c r="E20" s="5">
        <f t="shared" si="0"/>
        <v>-5408.669999999998</v>
      </c>
      <c r="J20" s="23">
        <f t="shared" si="1"/>
        <v>21.31871</v>
      </c>
      <c r="K20" s="23">
        <f t="shared" si="2"/>
        <v>15.91004</v>
      </c>
    </row>
    <row r="21" spans="1:11" s="5" customFormat="1" ht="21" customHeight="1">
      <c r="A21" s="105" t="s">
        <v>28</v>
      </c>
      <c r="B21" s="63">
        <v>31338.2</v>
      </c>
      <c r="C21" s="64">
        <v>31826.26</v>
      </c>
      <c r="E21" s="5">
        <f t="shared" si="0"/>
        <v>488.0599999999977</v>
      </c>
      <c r="J21" s="23">
        <f t="shared" si="1"/>
        <v>31.3382</v>
      </c>
      <c r="K21" s="23">
        <f t="shared" si="2"/>
        <v>31.826259999999998</v>
      </c>
    </row>
    <row r="22" spans="1:11" s="5" customFormat="1" ht="21" customHeight="1">
      <c r="A22" s="105" t="s">
        <v>29</v>
      </c>
      <c r="B22" s="63">
        <v>7163.94</v>
      </c>
      <c r="C22" s="64">
        <v>11314.87</v>
      </c>
      <c r="E22" s="5">
        <f t="shared" si="0"/>
        <v>4150.930000000001</v>
      </c>
      <c r="J22" s="23">
        <f t="shared" si="1"/>
        <v>7.163939999999999</v>
      </c>
      <c r="K22" s="23">
        <f t="shared" si="2"/>
        <v>11.31487</v>
      </c>
    </row>
    <row r="23" spans="1:11" s="5" customFormat="1" ht="21" customHeight="1">
      <c r="A23" s="104" t="s">
        <v>30</v>
      </c>
      <c r="B23" s="63" t="s">
        <v>61</v>
      </c>
      <c r="C23" s="64" t="s">
        <v>61</v>
      </c>
      <c r="E23" s="5" t="e">
        <f t="shared" si="0"/>
        <v>#VALUE!</v>
      </c>
      <c r="J23" s="23" t="e">
        <f t="shared" si="1"/>
        <v>#VALUE!</v>
      </c>
      <c r="K23" s="23" t="e">
        <f t="shared" si="2"/>
        <v>#VALUE!</v>
      </c>
    </row>
    <row r="24" spans="1:11" s="5" customFormat="1" ht="21" customHeight="1">
      <c r="A24" s="104" t="s">
        <v>31</v>
      </c>
      <c r="B24" s="63" t="s">
        <v>61</v>
      </c>
      <c r="C24" s="64">
        <v>51.57</v>
      </c>
      <c r="E24" s="5" t="e">
        <f t="shared" si="0"/>
        <v>#VALUE!</v>
      </c>
      <c r="J24" s="23" t="e">
        <f t="shared" si="1"/>
        <v>#VALUE!</v>
      </c>
      <c r="K24" s="23">
        <f t="shared" si="2"/>
        <v>0.05157</v>
      </c>
    </row>
    <row r="25" spans="1:3" s="5" customFormat="1" ht="21" customHeight="1">
      <c r="A25" s="151"/>
      <c r="B25" s="69" t="s">
        <v>16</v>
      </c>
      <c r="C25" s="70" t="s">
        <v>16</v>
      </c>
    </row>
    <row r="26" spans="1:5" s="5" customFormat="1" ht="3" customHeight="1">
      <c r="A26" s="151"/>
      <c r="B26" s="69"/>
      <c r="C26" s="70"/>
      <c r="E26" s="5">
        <f t="shared" si="0"/>
        <v>0</v>
      </c>
    </row>
    <row r="27" spans="1:7" s="5" customFormat="1" ht="21" customHeight="1">
      <c r="A27" s="70" t="s">
        <v>5</v>
      </c>
      <c r="B27" s="75">
        <v>100</v>
      </c>
      <c r="C27" s="76">
        <v>100</v>
      </c>
      <c r="E27" s="156"/>
      <c r="G27" s="5" t="s">
        <v>134</v>
      </c>
    </row>
    <row r="28" spans="1:11" s="5" customFormat="1" ht="21" customHeight="1">
      <c r="A28" s="100" t="s">
        <v>18</v>
      </c>
      <c r="B28" s="86">
        <v>1.0399978343341811</v>
      </c>
      <c r="C28" s="194">
        <v>1.5994601379438083</v>
      </c>
      <c r="E28" s="156">
        <f t="shared" si="0"/>
        <v>0.5594623036096271</v>
      </c>
      <c r="G28" s="156">
        <f>SUM(B28:B29)</f>
        <v>17.86458796598901</v>
      </c>
      <c r="H28" s="156">
        <f>SUM(C28:C29)</f>
        <v>19.82508534124909</v>
      </c>
      <c r="I28" s="156">
        <f>SUM(E28:E29)</f>
        <v>1.9604973752600783</v>
      </c>
      <c r="J28" s="156">
        <f>SUM(B28:B29)</f>
        <v>17.86458796598901</v>
      </c>
      <c r="K28" s="156">
        <f>SUM(C28:C29)</f>
        <v>19.82508534124909</v>
      </c>
    </row>
    <row r="29" spans="1:5" s="5" customFormat="1" ht="21" customHeight="1">
      <c r="A29" s="37" t="s">
        <v>19</v>
      </c>
      <c r="B29" s="86">
        <v>16.82459013165483</v>
      </c>
      <c r="C29" s="86">
        <v>18.22562520330528</v>
      </c>
      <c r="E29" s="156">
        <f t="shared" si="0"/>
        <v>1.4010350716504512</v>
      </c>
    </row>
    <row r="30" spans="1:9" s="5" customFormat="1" ht="21" customHeight="1">
      <c r="A30" s="103" t="s">
        <v>20</v>
      </c>
      <c r="B30" s="86">
        <v>21.383588273864266</v>
      </c>
      <c r="C30" s="86">
        <v>19.630212874612834</v>
      </c>
      <c r="E30" s="156">
        <f t="shared" si="0"/>
        <v>-1.753375399251432</v>
      </c>
      <c r="H30" s="156">
        <f>SUM(B28:B29)</f>
        <v>17.86458796598901</v>
      </c>
      <c r="I30" s="156">
        <f>SUM(C28:C29)</f>
        <v>19.82508534124909</v>
      </c>
    </row>
    <row r="31" spans="1:9" s="5" customFormat="1" ht="21" customHeight="1">
      <c r="A31" s="103" t="s">
        <v>21</v>
      </c>
      <c r="B31" s="86">
        <v>20.456222184323728</v>
      </c>
      <c r="C31" s="86">
        <v>17.779060291552565</v>
      </c>
      <c r="E31" s="156">
        <f t="shared" si="0"/>
        <v>-2.6771618927711636</v>
      </c>
      <c r="H31" s="156">
        <f>SUM(B30,B31,B32,B36)</f>
        <v>82.13540908190382</v>
      </c>
      <c r="I31" s="156">
        <f>SUM(C30,C31,C32,C36)</f>
        <v>80.16000584559592</v>
      </c>
    </row>
    <row r="32" spans="1:9" s="5" customFormat="1" ht="21" customHeight="1">
      <c r="A32" s="37" t="s">
        <v>22</v>
      </c>
      <c r="B32" s="86">
        <v>22.635842613602026</v>
      </c>
      <c r="C32" s="86">
        <v>25.682433724140015</v>
      </c>
      <c r="E32" s="156">
        <f>SUM(C32-B32)</f>
        <v>3.046591110537989</v>
      </c>
      <c r="H32" s="156">
        <f>SUM(H30+H31)</f>
        <v>99.99999704789283</v>
      </c>
      <c r="I32" s="156">
        <f>SUM(I30+I31)</f>
        <v>99.98509118684501</v>
      </c>
    </row>
    <row r="33" spans="1:5" s="5" customFormat="1" ht="21" customHeight="1">
      <c r="A33" s="104" t="s">
        <v>23</v>
      </c>
      <c r="B33" s="86">
        <v>19.05119925073158</v>
      </c>
      <c r="C33" s="86">
        <v>22.296604103027935</v>
      </c>
      <c r="E33" s="156">
        <f t="shared" si="0"/>
        <v>3.2454048522963532</v>
      </c>
    </row>
    <row r="34" spans="1:5" s="5" customFormat="1" ht="21" customHeight="1">
      <c r="A34" s="104" t="s">
        <v>24</v>
      </c>
      <c r="B34" s="86">
        <v>3.5846433628704446</v>
      </c>
      <c r="C34" s="86">
        <v>3.3858296211120824</v>
      </c>
      <c r="E34" s="156">
        <f t="shared" si="0"/>
        <v>-0.1988137417583622</v>
      </c>
    </row>
    <row r="35" spans="1:5" s="5" customFormat="1" ht="21" customHeight="1">
      <c r="A35" s="105" t="s">
        <v>25</v>
      </c>
      <c r="B35" s="86" t="s">
        <v>61</v>
      </c>
      <c r="C35" s="86" t="s">
        <v>61</v>
      </c>
      <c r="E35" s="156" t="e">
        <f t="shared" si="0"/>
        <v>#VALUE!</v>
      </c>
    </row>
    <row r="36" spans="1:8" s="5" customFormat="1" ht="21" customHeight="1">
      <c r="A36" s="37" t="s">
        <v>26</v>
      </c>
      <c r="B36" s="86">
        <v>17.6597560101138</v>
      </c>
      <c r="C36" s="86">
        <v>17.0682989552905</v>
      </c>
      <c r="E36" s="156">
        <f t="shared" si="0"/>
        <v>-0.591457054823298</v>
      </c>
      <c r="G36" s="156">
        <f>SUM(B37:B39)</f>
        <v>17.6597560101138</v>
      </c>
      <c r="H36" s="156">
        <f>SUM(C37:C39)</f>
        <v>17.0682989552905</v>
      </c>
    </row>
    <row r="37" spans="1:5" s="5" customFormat="1" ht="21" customHeight="1">
      <c r="A37" s="105" t="s">
        <v>27</v>
      </c>
      <c r="B37" s="86">
        <v>6.293511661074243</v>
      </c>
      <c r="C37" s="86">
        <v>4.598678046694588</v>
      </c>
      <c r="E37" s="156">
        <f t="shared" si="0"/>
        <v>-1.6948336143796547</v>
      </c>
    </row>
    <row r="38" spans="1:5" s="5" customFormat="1" ht="21" customHeight="1">
      <c r="A38" s="105" t="s">
        <v>28</v>
      </c>
      <c r="B38" s="86">
        <v>9.251372486284435</v>
      </c>
      <c r="C38" s="86">
        <v>9.199142376159587</v>
      </c>
      <c r="E38" s="156">
        <f t="shared" si="0"/>
        <v>-0.052230110124847684</v>
      </c>
    </row>
    <row r="39" spans="1:5" s="5" customFormat="1" ht="21" customHeight="1">
      <c r="A39" s="105" t="s">
        <v>29</v>
      </c>
      <c r="B39" s="86">
        <v>2.1148718627551206</v>
      </c>
      <c r="C39" s="86">
        <v>3.2704785324363232</v>
      </c>
      <c r="E39" s="156">
        <f t="shared" si="0"/>
        <v>1.1556066696812026</v>
      </c>
    </row>
    <row r="40" spans="1:5" s="5" customFormat="1" ht="21" customHeight="1">
      <c r="A40" s="104" t="s">
        <v>30</v>
      </c>
      <c r="B40" s="63" t="s">
        <v>61</v>
      </c>
      <c r="C40" s="64" t="s">
        <v>61</v>
      </c>
      <c r="E40" s="156" t="e">
        <f t="shared" si="0"/>
        <v>#VALUE!</v>
      </c>
    </row>
    <row r="41" spans="1:5" s="5" customFormat="1" ht="21" customHeight="1">
      <c r="A41" s="104" t="s">
        <v>31</v>
      </c>
      <c r="B41" s="63" t="s">
        <v>61</v>
      </c>
      <c r="C41" s="64">
        <v>0.0149059227298008</v>
      </c>
      <c r="E41" s="156" t="e">
        <f t="shared" si="0"/>
        <v>#VALUE!</v>
      </c>
    </row>
    <row r="42" spans="1:5" ht="12" customHeight="1">
      <c r="A42" s="106"/>
      <c r="B42" s="93"/>
      <c r="C42" s="94"/>
      <c r="E42" s="156">
        <f t="shared" si="0"/>
        <v>0</v>
      </c>
    </row>
    <row r="43" spans="1:2" ht="21" customHeight="1">
      <c r="A43" s="252"/>
      <c r="B43" s="252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2024-03-08T06:19:16Z</cp:lastPrinted>
  <dcterms:created xsi:type="dcterms:W3CDTF">2001-08-16T02:40:42Z</dcterms:created>
  <dcterms:modified xsi:type="dcterms:W3CDTF">2024-03-08T07:08:23Z</dcterms:modified>
  <cp:category/>
  <cp:version/>
  <cp:contentType/>
  <cp:contentStatus/>
</cp:coreProperties>
</file>