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206" windowWidth="9135" windowHeight="8775" activeTab="0"/>
  </bookViews>
  <sheets>
    <sheet name="Sheet2" sheetId="1" r:id="rId1"/>
  </sheets>
  <definedNames>
    <definedName name="_xlnm.Print_Area" localSheetId="0">'Sheet2'!$A$1:$N$122</definedName>
    <definedName name="_xlnm.Print_Titles" localSheetId="0">'Sheet2'!$1:$15</definedName>
  </definedNames>
  <calcPr fullCalcOnLoad="1"/>
</workbook>
</file>

<file path=xl/sharedStrings.xml><?xml version="1.0" encoding="utf-8"?>
<sst xmlns="http://schemas.openxmlformats.org/spreadsheetml/2006/main" count="341" uniqueCount="230">
  <si>
    <t>ผู้ดำเนินธุรกิจ</t>
  </si>
  <si>
    <t>ลูกจ้าง</t>
  </si>
  <si>
    <t>ผู้ไม่ได้</t>
  </si>
  <si>
    <t xml:space="preserve"> </t>
  </si>
  <si>
    <t>รวมทั้งสิ้น</t>
  </si>
  <si>
    <t>ของตนเอง</t>
  </si>
  <si>
    <t>Employees</t>
  </si>
  <si>
    <t>ปฏิบัติงาน</t>
  </si>
  <si>
    <t>Total</t>
  </si>
  <si>
    <t>ผู้ปฏิบัติงาน</t>
  </si>
  <si>
    <t>เชิงเศรษฐกิจ</t>
  </si>
  <si>
    <t>Own-Account</t>
  </si>
  <si>
    <t>Econo-</t>
  </si>
  <si>
    <t>ประเภทของค่าใช้จ่าย</t>
  </si>
  <si>
    <t>จำนวน</t>
  </si>
  <si>
    <t>เฉลี่ยต่อ</t>
  </si>
  <si>
    <t>Workers,</t>
  </si>
  <si>
    <t>การผลิต</t>
  </si>
  <si>
    <t>mically</t>
  </si>
  <si>
    <t>Expenditure Group</t>
  </si>
  <si>
    <t>Number</t>
  </si>
  <si>
    <t>ครัวเรือน</t>
  </si>
  <si>
    <t>Non-Farm</t>
  </si>
  <si>
    <t>Inactive</t>
  </si>
  <si>
    <t>Average</t>
  </si>
  <si>
    <t>Professional,</t>
  </si>
  <si>
    <t>per</t>
  </si>
  <si>
    <t>HH.</t>
  </si>
  <si>
    <t>อัตราร้อยละของครัวเรือน</t>
  </si>
  <si>
    <t>Percent of Households</t>
  </si>
  <si>
    <t>ขนาดของครัวเรือนเฉลี่ย</t>
  </si>
  <si>
    <t>Average Household Size</t>
  </si>
  <si>
    <r>
      <t>ค่าใช้จ่ายทั้งสิ้นต่อเดือน</t>
    </r>
  </si>
  <si>
    <t xml:space="preserve">  Total Monthly Expenditures</t>
  </si>
  <si>
    <r>
      <t xml:space="preserve">   ค่าใช้จ่ายเพื่อการอุปโภคบริโภค</t>
    </r>
  </si>
  <si>
    <t xml:space="preserve">  Consumption Expenditures</t>
  </si>
  <si>
    <t>1</t>
  </si>
  <si>
    <t xml:space="preserve">  Food and Beverages (excludes alcoholic)</t>
  </si>
  <si>
    <t>(1a)</t>
  </si>
  <si>
    <r>
      <t xml:space="preserve">   อาหารปรุงที่บ้าน</t>
    </r>
  </si>
  <si>
    <t xml:space="preserve">   Food Prepared at Home</t>
  </si>
  <si>
    <t xml:space="preserve">      ข้าวและอาหารที่ทำจากแป้ง</t>
  </si>
  <si>
    <t xml:space="preserve">      Grains and Cereal Products</t>
  </si>
  <si>
    <t xml:space="preserve">      เนื้อสัตว์และสัตว์ปีก</t>
  </si>
  <si>
    <t xml:space="preserve">      Meat and Poultry</t>
  </si>
  <si>
    <t xml:space="preserve">      ปลาและสัตว์น้ำอื่น ๆ</t>
  </si>
  <si>
    <t xml:space="preserve">      Fishes and Seafood</t>
  </si>
  <si>
    <t xml:space="preserve">      นม เนยแข็ง และไข่</t>
  </si>
  <si>
    <t xml:space="preserve">      Milk, Cheese and Eggs</t>
  </si>
  <si>
    <t xml:space="preserve">      น้ำมันและไขมัน</t>
  </si>
  <si>
    <t xml:space="preserve">      Oils and Fats</t>
  </si>
  <si>
    <t xml:space="preserve">      ผลไม้และถั่วเปลือกแข็ง</t>
  </si>
  <si>
    <t xml:space="preserve">      Fruits and Nuts</t>
  </si>
  <si>
    <t xml:space="preserve">      ผัก</t>
  </si>
  <si>
    <t xml:space="preserve">      Vegetables</t>
  </si>
  <si>
    <t xml:space="preserve">      น้ำตาลและขนมหวาน</t>
  </si>
  <si>
    <t xml:space="preserve">      Sugar and Sweets</t>
  </si>
  <si>
    <t xml:space="preserve">      เครื่องปรุงรสและเครื่องเทศ</t>
  </si>
  <si>
    <t xml:space="preserve">      Spices and Condiments</t>
  </si>
  <si>
    <t xml:space="preserve">      เครื่องดื่มที่ไม่มีแอลกอฮอล์</t>
  </si>
  <si>
    <t xml:space="preserve">      Non-alcoholic Beverages</t>
  </si>
  <si>
    <t xml:space="preserve">           (ทั้งสำเร็จรูปและกึ่งสำเร็จรูป)</t>
  </si>
  <si>
    <t xml:space="preserve">           (prepared&amp;semi-prepared bev.)</t>
  </si>
  <si>
    <t>(1b)</t>
  </si>
  <si>
    <r>
      <t xml:space="preserve">   อาหารสำเร็จรูป</t>
    </r>
  </si>
  <si>
    <t xml:space="preserve">   Prepared Food </t>
  </si>
  <si>
    <t xml:space="preserve">      ซื้อมาบริโภคที่บ้าน</t>
  </si>
  <si>
    <t xml:space="preserve">      Food Taken Home</t>
  </si>
  <si>
    <t xml:space="preserve">      อาหารบริโภคนอกบ้าน</t>
  </si>
  <si>
    <t xml:space="preserve">      Food Eaten Away from Home</t>
  </si>
  <si>
    <t xml:space="preserve">          (รวมเครื่องดื่มไม่มีแอลกอฮอล์)</t>
  </si>
  <si>
    <t xml:space="preserve">            (include non-alcoholic bev.)</t>
  </si>
  <si>
    <r>
      <t>เครื่องดื่มที่มีแอลกอฮอล์</t>
    </r>
  </si>
  <si>
    <t>Alcoholic Beverages</t>
  </si>
  <si>
    <t xml:space="preserve">      ดื่มที่บ้าน</t>
  </si>
  <si>
    <t xml:space="preserve">      Drunk At Home</t>
  </si>
  <si>
    <t xml:space="preserve">      ดื่มนอกบ้าน</t>
  </si>
  <si>
    <t xml:space="preserve">      Drunk Away from Home</t>
  </si>
  <si>
    <t>ยาสูบ หมาก ยานัตถุ์ และอื่นๆ</t>
  </si>
  <si>
    <t>Tobacco Products</t>
  </si>
  <si>
    <t xml:space="preserve">     บุหรี่ ซิการ์ ยาเส้น  ฯลฯ</t>
  </si>
  <si>
    <t xml:space="preserve">      Cigarettes, Tobacco etc.</t>
  </si>
  <si>
    <t xml:space="preserve">     หมาก พลู ยานัตถุ์ ฯลฯ</t>
  </si>
  <si>
    <t xml:space="preserve">      Betelnut, Snuff etc.</t>
  </si>
  <si>
    <t xml:space="preserve">      </t>
  </si>
  <si>
    <t>ค่าใช้จ่ายเกี่ยวกับที่อยู่อาศัย เครื่องแต่งบ้าน</t>
  </si>
  <si>
    <t>Household Operation, Furnitures</t>
  </si>
  <si>
    <t xml:space="preserve">      และเครื่องใช้ต่างๆ</t>
  </si>
  <si>
    <t xml:space="preserve">      and Equipment</t>
  </si>
  <si>
    <t xml:space="preserve">      ค่าที่อยู่อาศัย</t>
  </si>
  <si>
    <t xml:space="preserve">       Shelter</t>
  </si>
  <si>
    <t xml:space="preserve">      ค่าประเมินค่าเช่าบ้านที่ไม่เสียเงิน</t>
  </si>
  <si>
    <t xml:space="preserve">      Estimated Rental value of</t>
  </si>
  <si>
    <t xml:space="preserve">        (รวมบ้านของตนเอง)</t>
  </si>
  <si>
    <t xml:space="preserve">         Dwelling (Include owned dwelling)</t>
  </si>
  <si>
    <t xml:space="preserve">      ค่าบำรุงรักษาและซ่อมแซมบ้าน</t>
  </si>
  <si>
    <t xml:space="preserve">      Repair / Maintenance Dwelling</t>
  </si>
  <si>
    <t xml:space="preserve">      เครื่องแต่งบ้านและบริภัณฑ์อื่น ๆ</t>
  </si>
  <si>
    <t xml:space="preserve">      Furnitures and Major Equipment</t>
  </si>
  <si>
    <t xml:space="preserve">      สิ่งทอสำหรับใช้ในบ้าน</t>
  </si>
  <si>
    <t xml:space="preserve">      Household Textiles</t>
  </si>
  <si>
    <t xml:space="preserve">      เครื่องใช้สอยเบ็ดเตล็ดในบ้าน</t>
  </si>
  <si>
    <t xml:space="preserve">      Small Appliances</t>
  </si>
  <si>
    <t xml:space="preserve">      เชื้อเพลิง แสงสว่างและน้ำ</t>
  </si>
  <si>
    <t xml:space="preserve">      Fuel, Lighting and Water supply</t>
  </si>
  <si>
    <t xml:space="preserve">      ค่าใช้จ่ายในการทำความสะอาด</t>
  </si>
  <si>
    <t xml:space="preserve">      Cleaning Supplies</t>
  </si>
  <si>
    <t xml:space="preserve">      ค่าจ้างบุคคลที่ให้บริการครัวเรือน</t>
  </si>
  <si>
    <t xml:space="preserve">       Service Workers in Household</t>
  </si>
  <si>
    <r>
      <t>เครื่องนุ่งห่มและรองเท้า</t>
    </r>
  </si>
  <si>
    <t>Apparel and Footwear</t>
  </si>
  <si>
    <r>
      <t xml:space="preserve">      ผ้า  เสื้อผ้าและเครื่องแต่งกาย</t>
    </r>
  </si>
  <si>
    <t xml:space="preserve">      Cloth and Clothing</t>
  </si>
  <si>
    <t xml:space="preserve">      รองเท้า</t>
  </si>
  <si>
    <t xml:space="preserve">      Footwear</t>
  </si>
  <si>
    <t>ค่าใช้จ่ายส่วนบุคคล</t>
  </si>
  <si>
    <t xml:space="preserve">   Personal Care</t>
  </si>
  <si>
    <t xml:space="preserve">      ของใช้ส่วนบุคคล</t>
  </si>
  <si>
    <t xml:space="preserve">      Personal Supplies</t>
  </si>
  <si>
    <t xml:space="preserve">      ค่าบริการส่วนบุคคล</t>
  </si>
  <si>
    <t xml:space="preserve">      Personal Services</t>
  </si>
  <si>
    <t>เวชภัณฑ์และค่าตรวจรักษาพยาบาล</t>
  </si>
  <si>
    <t xml:space="preserve">   Medical and Health Care</t>
  </si>
  <si>
    <t xml:space="preserve">      ยาและเวชภัณฑ์</t>
  </si>
  <si>
    <t xml:space="preserve">      Medicine and Supplies </t>
  </si>
  <si>
    <t xml:space="preserve">      ค่ารักษาพยาบาล (คนไข้นอก)</t>
  </si>
  <si>
    <t xml:space="preserve">      Medical Services (outpatients)</t>
  </si>
  <si>
    <t xml:space="preserve">      ค่ารักษาพยาบาล (คนไข้ใน)</t>
  </si>
  <si>
    <t xml:space="preserve">      Medical Services (inpatients)</t>
  </si>
  <si>
    <r>
      <t>ค่าใช้จ่ายเกี่ยวกับการเดินทางและการสื่อสาร…..</t>
    </r>
  </si>
  <si>
    <t xml:space="preserve">   Transport and Communication</t>
  </si>
  <si>
    <t xml:space="preserve">      ค่าซื้อยานพาหนะ</t>
  </si>
  <si>
    <t xml:space="preserve">     Vehicles Purchase</t>
  </si>
  <si>
    <t xml:space="preserve">      ค่าใช้จ่ายเกี่ยวกับยานพาหนะ</t>
  </si>
  <si>
    <t xml:space="preserve">      Vehicle Repairing &amp; Maintenance</t>
  </si>
  <si>
    <t xml:space="preserve">      ค่าใช้จ่ายในการเดินทางตามปกติ</t>
  </si>
  <si>
    <t xml:space="preserve">      Local Transportation</t>
  </si>
  <si>
    <t xml:space="preserve">      ค่าใช้จ่ายการเดินทางในโอกาสพิเศษ</t>
  </si>
  <si>
    <t xml:space="preserve">      Special Occasion Travelling </t>
  </si>
  <si>
    <t xml:space="preserve">        และท่องเที่ยว</t>
  </si>
  <si>
    <t xml:space="preserve">         and Tour</t>
  </si>
  <si>
    <t xml:space="preserve">      ค่าใช้จ่ายเกี่ยวกับการสื่อสาร</t>
  </si>
  <si>
    <t xml:space="preserve">      Communication</t>
  </si>
  <si>
    <t>การศึกษา</t>
  </si>
  <si>
    <t xml:space="preserve">   Education</t>
  </si>
  <si>
    <t>การบันเทิง การอ่านและกิจกรรมทางศาสนา</t>
  </si>
  <si>
    <t xml:space="preserve">   Recreation  Reading and</t>
  </si>
  <si>
    <t xml:space="preserve">        Religious Activity</t>
  </si>
  <si>
    <r>
      <t xml:space="preserve">      ค่าซื้ออุปกรณ์การบันเทิงและกีฬา</t>
    </r>
  </si>
  <si>
    <t xml:space="preserve">      Recreation Equipment and Sports</t>
  </si>
  <si>
    <t xml:space="preserve">      ค่าซื้อเครื่องเล่น สัตว์เลี้ยง ไม้ประดับ</t>
  </si>
  <si>
    <t xml:space="preserve">      Toys, Pets, Shurbs and Recreation</t>
  </si>
  <si>
    <t xml:space="preserve">         และการบันเทิง</t>
  </si>
  <si>
    <t xml:space="preserve">      ค่าผ่านประตู ค่าเรียนและเล่นกีฬา</t>
  </si>
  <si>
    <t xml:space="preserve">      Admission, Sports fee</t>
  </si>
  <si>
    <t xml:space="preserve">      ค่าใช้จ่ายเกี่ยวกับการอ่าน/การศาสนาและ</t>
  </si>
  <si>
    <t xml:space="preserve">      Reading/ Religious Activities </t>
  </si>
  <si>
    <t xml:space="preserve">         ลัทธิความเชื่อ</t>
  </si>
  <si>
    <t>ค่าใช้จ่ายเกี่ยวกับการจัดงานพิธี</t>
  </si>
  <si>
    <r>
      <t xml:space="preserve">       ในโอกาสพิเศษ</t>
    </r>
  </si>
  <si>
    <t xml:space="preserve">      Special Ceremony Expenses</t>
  </si>
  <si>
    <t>ค่าใช้จ่ายที่ไม่เกี่ยวกับการอุปโภคบริโภค</t>
  </si>
  <si>
    <t xml:space="preserve">   Non-Consumption Expenditures</t>
  </si>
  <si>
    <r>
      <t xml:space="preserve">      ภาษี/ธรรมเนียม/ค่าปรับ</t>
    </r>
  </si>
  <si>
    <t xml:space="preserve">     Taxes/Charge/Fees and Fine</t>
  </si>
  <si>
    <t xml:space="preserve">      ค่าสมาชิกกลุ่มอาชีพ</t>
  </si>
  <si>
    <t xml:space="preserve">      Career Membership Expense</t>
  </si>
  <si>
    <t xml:space="preserve">     เงิน/สิ่งของที่ส่งให้บุคคลนอกครัวเรือน</t>
  </si>
  <si>
    <t xml:space="preserve">      Money/Meterial Give to Other Person</t>
  </si>
  <si>
    <t xml:space="preserve">          (outside this household)</t>
  </si>
  <si>
    <t xml:space="preserve">     บริจาคเงิน/สิ่งของให้แก่องค์กรต่างๆ</t>
  </si>
  <si>
    <t xml:space="preserve">      Contribute Money/Material to NGO </t>
  </si>
  <si>
    <t xml:space="preserve">         Institute</t>
  </si>
  <si>
    <t xml:space="preserve">      เงินทำบุญ/เงินช่วยเหลืออื่นๆ</t>
  </si>
  <si>
    <t xml:space="preserve">      Other Contributions</t>
  </si>
  <si>
    <t xml:space="preserve">     ค่าเบี้ยประกันภัย/ทรัพย์สิน/ประกันชีวิต/เงินฌาปนกิจศพ</t>
  </si>
  <si>
    <t xml:space="preserve">         เงินสมทบประกันสังคม</t>
  </si>
  <si>
    <t xml:space="preserve">      Insurances Premiums, Cremation fee etc.</t>
  </si>
  <si>
    <t xml:space="preserve">    ค่าซื้อสลากกินแบ่ง/หวยของรัฐ/และการพนันอื่นๆ</t>
  </si>
  <si>
    <t xml:space="preserve">      Lottery Tickets and Other Kind of Gambing</t>
  </si>
  <si>
    <t xml:space="preserve">    ดอกเบี้ยจ่าย/ดอกเบี้ยแชร์</t>
  </si>
  <si>
    <t xml:space="preserve">      Interest Payment</t>
  </si>
  <si>
    <t xml:space="preserve">    ค่าใช้จ่ายอื่น ๆ</t>
  </si>
  <si>
    <t xml:space="preserve">      Other Expenses</t>
  </si>
  <si>
    <t>ค่าใช้จ่ายเกี่ยวกับการอุปโภคบริโภคทั้งหมด</t>
  </si>
  <si>
    <t xml:space="preserve">   Total Consumption Expenditures</t>
  </si>
  <si>
    <t xml:space="preserve">    ซื้อ/จ่าย</t>
  </si>
  <si>
    <t xml:space="preserve">         Paid in Cash</t>
  </si>
  <si>
    <t xml:space="preserve">          ค่าเช่าที่อยู่อาศัย</t>
  </si>
  <si>
    <t xml:space="preserve">               Rent of Dwelling</t>
  </si>
  <si>
    <t xml:space="preserve">         อาหารและเครื่องดื่ม</t>
  </si>
  <si>
    <t xml:space="preserve">               Food and Beverages</t>
  </si>
  <si>
    <t xml:space="preserve">         สินค้าและบริการอื่นๆ </t>
  </si>
  <si>
    <t xml:space="preserve">               Other Goods and Services</t>
  </si>
  <si>
    <t xml:space="preserve">                  (รวมยาสูบ)</t>
  </si>
  <si>
    <t xml:space="preserve">                        (include tobacco products)</t>
  </si>
  <si>
    <t xml:space="preserve">   ไม่ได้ซื้อ/จ่าย</t>
  </si>
  <si>
    <t xml:space="preserve">         Received In-kind</t>
  </si>
  <si>
    <t xml:space="preserve">         ค่าประเมินค่าเช่าที่อยู่อาศัย</t>
  </si>
  <si>
    <t xml:space="preserve">               Estimated Rental Value of Dwelling</t>
  </si>
  <si>
    <t xml:space="preserve">                (รวมบ้านตนเอง)</t>
  </si>
  <si>
    <t xml:space="preserve">                     (include owned dwelling)</t>
  </si>
  <si>
    <t xml:space="preserve">         สินค้าและบริการอื่น</t>
  </si>
  <si>
    <t xml:space="preserve">                (รวมยาสูบ)</t>
  </si>
  <si>
    <t xml:space="preserve">                    (include tobacco products)</t>
  </si>
  <si>
    <t>อาหาร และเครื่องดื่ม (ไม่มีแอลกอฮอล์)</t>
  </si>
  <si>
    <t>(บาท-Baht)</t>
  </si>
  <si>
    <t>-</t>
  </si>
  <si>
    <t>ผู้ถือครอง</t>
  </si>
  <si>
    <t>ทำการเกษตร</t>
  </si>
  <si>
    <t xml:space="preserve">Farm </t>
  </si>
  <si>
    <t>Operators</t>
  </si>
  <si>
    <t>ทั้งสิ้น</t>
  </si>
  <si>
    <t>วิชาชีพ วิชาการ</t>
  </si>
  <si>
    <t>นักบริหาร และ</t>
  </si>
  <si>
    <t>เสมียนพนักงาน</t>
  </si>
  <si>
    <t>Clerical, Sales &amp;</t>
  </si>
  <si>
    <t xml:space="preserve"> Services</t>
  </si>
  <si>
    <t>Tech. &amp; Adm. ,</t>
  </si>
  <si>
    <t>ผู้ปฏิบัติงานใน</t>
  </si>
  <si>
    <t>กระบวนการผลิต</t>
  </si>
  <si>
    <t>คนงานเกษตร</t>
  </si>
  <si>
    <t>และคนงานทั่วไป</t>
  </si>
  <si>
    <t>Farm and</t>
  </si>
  <si>
    <t>General Workers</t>
  </si>
  <si>
    <t>Production,</t>
  </si>
  <si>
    <t>ที่ไม่ใช่</t>
  </si>
  <si>
    <t>การเกษตร</t>
  </si>
  <si>
    <t>TABLE   1   AVERAGE  MONTHLY  EXPENDITURE  PER  HOUSEHOLD  BY  SOCIO-ECONOMIC  CLASS</t>
  </si>
  <si>
    <t xml:space="preserve">ตาราง       1   ค่าใช้จ่ายเฉลี่ยต่อเดือนของครัวเรือน จำแนกตามสถานะทางเศรษฐสังคมของครัวเรือน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</si>
</sst>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0\)"/>
    <numFmt numFmtId="188" formatCode="#,##0.0"/>
  </numFmts>
  <fonts count="2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i/>
      <sz val="16"/>
      <name val="Angsana New"/>
      <family val="1"/>
    </font>
    <font>
      <i/>
      <sz val="14"/>
      <name val="Angsana New"/>
      <family val="1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2" fillId="0" borderId="0" xfId="0" applyNumberFormat="1" applyFont="1" applyAlignment="1">
      <alignment horizontal="left" vertical="center"/>
    </xf>
    <xf numFmtId="18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87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15</xdr:row>
      <xdr:rowOff>0</xdr:rowOff>
    </xdr:from>
    <xdr:to>
      <xdr:col>5</xdr:col>
      <xdr:colOff>266700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9053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15</xdr:row>
      <xdr:rowOff>0</xdr:rowOff>
    </xdr:from>
    <xdr:to>
      <xdr:col>9</xdr:col>
      <xdr:colOff>476250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86201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15</xdr:row>
      <xdr:rowOff>0</xdr:rowOff>
    </xdr:from>
    <xdr:to>
      <xdr:col>11</xdr:col>
      <xdr:colOff>390525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10782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15</xdr:row>
      <xdr:rowOff>0</xdr:rowOff>
    </xdr:from>
    <xdr:to>
      <xdr:col>4</xdr:col>
      <xdr:colOff>552450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42767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15</xdr:row>
      <xdr:rowOff>0</xdr:rowOff>
    </xdr:from>
    <xdr:to>
      <xdr:col>12</xdr:col>
      <xdr:colOff>0</xdr:colOff>
      <xdr:row>15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305300" y="3952875"/>
          <a:ext cx="6991350" cy="0"/>
          <a:chOff x="458" y="1345"/>
          <a:chExt cx="1045" cy="1062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544" y="1345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626" y="1349"/>
            <a:ext cx="0" cy="10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847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73" y="1347"/>
            <a:ext cx="0" cy="10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077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165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236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317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411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503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730" y="1349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458" y="1345"/>
            <a:ext cx="0" cy="10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15</xdr:row>
      <xdr:rowOff>0</xdr:rowOff>
    </xdr:from>
    <xdr:to>
      <xdr:col>5</xdr:col>
      <xdr:colOff>276225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49149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15</xdr:row>
      <xdr:rowOff>0</xdr:rowOff>
    </xdr:from>
    <xdr:to>
      <xdr:col>7</xdr:col>
      <xdr:colOff>438150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66008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15</xdr:row>
      <xdr:rowOff>0</xdr:rowOff>
    </xdr:from>
    <xdr:to>
      <xdr:col>9</xdr:col>
      <xdr:colOff>428625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15</xdr:row>
      <xdr:rowOff>0</xdr:rowOff>
    </xdr:from>
    <xdr:to>
      <xdr:col>11</xdr:col>
      <xdr:colOff>314325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107061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0</xdr:rowOff>
    </xdr:from>
    <xdr:to>
      <xdr:col>4</xdr:col>
      <xdr:colOff>485775</xdr:colOff>
      <xdr:row>15</xdr:row>
      <xdr:rowOff>0</xdr:rowOff>
    </xdr:to>
    <xdr:sp>
      <xdr:nvSpPr>
        <xdr:cNvPr id="37" name="Line 37"/>
        <xdr:cNvSpPr>
          <a:spLocks/>
        </xdr:cNvSpPr>
      </xdr:nvSpPr>
      <xdr:spPr>
        <a:xfrm>
          <a:off x="421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266700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490537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9" name="Line 39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0" name="Line 40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15</xdr:row>
      <xdr:rowOff>0</xdr:rowOff>
    </xdr:from>
    <xdr:to>
      <xdr:col>7</xdr:col>
      <xdr:colOff>476250</xdr:colOff>
      <xdr:row>15</xdr:row>
      <xdr:rowOff>0</xdr:rowOff>
    </xdr:to>
    <xdr:sp>
      <xdr:nvSpPr>
        <xdr:cNvPr id="41" name="Line 41"/>
        <xdr:cNvSpPr>
          <a:spLocks/>
        </xdr:cNvSpPr>
      </xdr:nvSpPr>
      <xdr:spPr>
        <a:xfrm>
          <a:off x="66389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15</xdr:row>
      <xdr:rowOff>0</xdr:rowOff>
    </xdr:from>
    <xdr:to>
      <xdr:col>9</xdr:col>
      <xdr:colOff>400050</xdr:colOff>
      <xdr:row>15</xdr:row>
      <xdr:rowOff>0</xdr:rowOff>
    </xdr:to>
    <xdr:sp>
      <xdr:nvSpPr>
        <xdr:cNvPr id="42" name="Line 42"/>
        <xdr:cNvSpPr>
          <a:spLocks/>
        </xdr:cNvSpPr>
      </xdr:nvSpPr>
      <xdr:spPr>
        <a:xfrm>
          <a:off x="8543925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43" name="Line 43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46" name="Line 46"/>
        <xdr:cNvSpPr>
          <a:spLocks/>
        </xdr:cNvSpPr>
      </xdr:nvSpPr>
      <xdr:spPr>
        <a:xfrm>
          <a:off x="112966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15</xdr:row>
      <xdr:rowOff>0</xdr:rowOff>
    </xdr:from>
    <xdr:to>
      <xdr:col>11</xdr:col>
      <xdr:colOff>390525</xdr:colOff>
      <xdr:row>15</xdr:row>
      <xdr:rowOff>0</xdr:rowOff>
    </xdr:to>
    <xdr:sp>
      <xdr:nvSpPr>
        <xdr:cNvPr id="47" name="Line 47"/>
        <xdr:cNvSpPr>
          <a:spLocks/>
        </xdr:cNvSpPr>
      </xdr:nvSpPr>
      <xdr:spPr>
        <a:xfrm>
          <a:off x="10782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52387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15</xdr:row>
      <xdr:rowOff>0</xdr:rowOff>
    </xdr:from>
    <xdr:to>
      <xdr:col>4</xdr:col>
      <xdr:colOff>600075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43243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21</xdr:row>
      <xdr:rowOff>85725</xdr:rowOff>
    </xdr:from>
    <xdr:to>
      <xdr:col>0</xdr:col>
      <xdr:colOff>266700</xdr:colOff>
      <xdr:row>21</xdr:row>
      <xdr:rowOff>247650</xdr:rowOff>
    </xdr:to>
    <xdr:sp>
      <xdr:nvSpPr>
        <xdr:cNvPr id="50" name="Oval 51"/>
        <xdr:cNvSpPr>
          <a:spLocks/>
        </xdr:cNvSpPr>
      </xdr:nvSpPr>
      <xdr:spPr>
        <a:xfrm>
          <a:off x="114300" y="56007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40</xdr:row>
      <xdr:rowOff>104775</xdr:rowOff>
    </xdr:from>
    <xdr:to>
      <xdr:col>0</xdr:col>
      <xdr:colOff>266700</xdr:colOff>
      <xdr:row>40</xdr:row>
      <xdr:rowOff>266700</xdr:rowOff>
    </xdr:to>
    <xdr:sp>
      <xdr:nvSpPr>
        <xdr:cNvPr id="51" name="Oval 52"/>
        <xdr:cNvSpPr>
          <a:spLocks/>
        </xdr:cNvSpPr>
      </xdr:nvSpPr>
      <xdr:spPr>
        <a:xfrm>
          <a:off x="114300" y="110204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48</xdr:row>
      <xdr:rowOff>104775</xdr:rowOff>
    </xdr:from>
    <xdr:to>
      <xdr:col>0</xdr:col>
      <xdr:colOff>276225</xdr:colOff>
      <xdr:row>48</xdr:row>
      <xdr:rowOff>266700</xdr:rowOff>
    </xdr:to>
    <xdr:sp>
      <xdr:nvSpPr>
        <xdr:cNvPr id="52" name="Oval 53"/>
        <xdr:cNvSpPr>
          <a:spLocks/>
        </xdr:cNvSpPr>
      </xdr:nvSpPr>
      <xdr:spPr>
        <a:xfrm>
          <a:off x="123825" y="131730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44</xdr:row>
      <xdr:rowOff>104775</xdr:rowOff>
    </xdr:from>
    <xdr:to>
      <xdr:col>0</xdr:col>
      <xdr:colOff>266700</xdr:colOff>
      <xdr:row>44</xdr:row>
      <xdr:rowOff>266700</xdr:rowOff>
    </xdr:to>
    <xdr:sp>
      <xdr:nvSpPr>
        <xdr:cNvPr id="53" name="Oval 54"/>
        <xdr:cNvSpPr>
          <a:spLocks/>
        </xdr:cNvSpPr>
      </xdr:nvSpPr>
      <xdr:spPr>
        <a:xfrm>
          <a:off x="114300" y="120967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61</xdr:row>
      <xdr:rowOff>104775</xdr:rowOff>
    </xdr:from>
    <xdr:to>
      <xdr:col>0</xdr:col>
      <xdr:colOff>266700</xdr:colOff>
      <xdr:row>61</xdr:row>
      <xdr:rowOff>266700</xdr:rowOff>
    </xdr:to>
    <xdr:sp>
      <xdr:nvSpPr>
        <xdr:cNvPr id="54" name="Oval 55"/>
        <xdr:cNvSpPr>
          <a:spLocks/>
        </xdr:cNvSpPr>
      </xdr:nvSpPr>
      <xdr:spPr>
        <a:xfrm>
          <a:off x="114300" y="168592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65</xdr:row>
      <xdr:rowOff>104775</xdr:rowOff>
    </xdr:from>
    <xdr:to>
      <xdr:col>0</xdr:col>
      <xdr:colOff>276225</xdr:colOff>
      <xdr:row>65</xdr:row>
      <xdr:rowOff>266700</xdr:rowOff>
    </xdr:to>
    <xdr:sp>
      <xdr:nvSpPr>
        <xdr:cNvPr id="55" name="Oval 56"/>
        <xdr:cNvSpPr>
          <a:spLocks/>
        </xdr:cNvSpPr>
      </xdr:nvSpPr>
      <xdr:spPr>
        <a:xfrm>
          <a:off x="123825" y="178879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69</xdr:row>
      <xdr:rowOff>95250</xdr:rowOff>
    </xdr:from>
    <xdr:to>
      <xdr:col>0</xdr:col>
      <xdr:colOff>266700</xdr:colOff>
      <xdr:row>69</xdr:row>
      <xdr:rowOff>257175</xdr:rowOff>
    </xdr:to>
    <xdr:sp>
      <xdr:nvSpPr>
        <xdr:cNvPr id="56" name="Oval 57"/>
        <xdr:cNvSpPr>
          <a:spLocks/>
        </xdr:cNvSpPr>
      </xdr:nvSpPr>
      <xdr:spPr>
        <a:xfrm>
          <a:off x="114300" y="189071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74</xdr:row>
      <xdr:rowOff>95250</xdr:rowOff>
    </xdr:from>
    <xdr:to>
      <xdr:col>0</xdr:col>
      <xdr:colOff>266700</xdr:colOff>
      <xdr:row>74</xdr:row>
      <xdr:rowOff>257175</xdr:rowOff>
    </xdr:to>
    <xdr:sp>
      <xdr:nvSpPr>
        <xdr:cNvPr id="57" name="Oval 58"/>
        <xdr:cNvSpPr>
          <a:spLocks/>
        </xdr:cNvSpPr>
      </xdr:nvSpPr>
      <xdr:spPr>
        <a:xfrm>
          <a:off x="114300" y="202311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82</xdr:row>
      <xdr:rowOff>95250</xdr:rowOff>
    </xdr:from>
    <xdr:to>
      <xdr:col>0</xdr:col>
      <xdr:colOff>266700</xdr:colOff>
      <xdr:row>82</xdr:row>
      <xdr:rowOff>257175</xdr:rowOff>
    </xdr:to>
    <xdr:sp>
      <xdr:nvSpPr>
        <xdr:cNvPr id="58" name="Oval 59"/>
        <xdr:cNvSpPr>
          <a:spLocks/>
        </xdr:cNvSpPr>
      </xdr:nvSpPr>
      <xdr:spPr>
        <a:xfrm>
          <a:off x="114300" y="224885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84</xdr:row>
      <xdr:rowOff>95250</xdr:rowOff>
    </xdr:from>
    <xdr:to>
      <xdr:col>0</xdr:col>
      <xdr:colOff>285750</xdr:colOff>
      <xdr:row>84</xdr:row>
      <xdr:rowOff>276225</xdr:rowOff>
    </xdr:to>
    <xdr:sp>
      <xdr:nvSpPr>
        <xdr:cNvPr id="59" name="Oval 60"/>
        <xdr:cNvSpPr>
          <a:spLocks/>
        </xdr:cNvSpPr>
      </xdr:nvSpPr>
      <xdr:spPr>
        <a:xfrm>
          <a:off x="104775" y="229743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93</xdr:row>
      <xdr:rowOff>95250</xdr:rowOff>
    </xdr:from>
    <xdr:to>
      <xdr:col>0</xdr:col>
      <xdr:colOff>285750</xdr:colOff>
      <xdr:row>93</xdr:row>
      <xdr:rowOff>276225</xdr:rowOff>
    </xdr:to>
    <xdr:sp>
      <xdr:nvSpPr>
        <xdr:cNvPr id="60" name="Oval 61"/>
        <xdr:cNvSpPr>
          <a:spLocks/>
        </xdr:cNvSpPr>
      </xdr:nvSpPr>
      <xdr:spPr>
        <a:xfrm>
          <a:off x="104775" y="254222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96</xdr:row>
      <xdr:rowOff>85725</xdr:rowOff>
    </xdr:from>
    <xdr:to>
      <xdr:col>0</xdr:col>
      <xdr:colOff>285750</xdr:colOff>
      <xdr:row>96</xdr:row>
      <xdr:rowOff>266700</xdr:rowOff>
    </xdr:to>
    <xdr:sp>
      <xdr:nvSpPr>
        <xdr:cNvPr id="61" name="Oval 62"/>
        <xdr:cNvSpPr>
          <a:spLocks/>
        </xdr:cNvSpPr>
      </xdr:nvSpPr>
      <xdr:spPr>
        <a:xfrm>
          <a:off x="104775" y="261461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="6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17.28125" style="3" customWidth="1"/>
    <col min="3" max="3" width="15.421875" style="3" customWidth="1"/>
    <col min="4" max="4" width="17.7109375" style="6" customWidth="1"/>
    <col min="5" max="5" width="13.7109375" style="3" customWidth="1"/>
    <col min="6" max="6" width="9.00390625" style="3" customWidth="1"/>
    <col min="7" max="8" width="13.8515625" style="3" customWidth="1"/>
    <col min="9" max="9" width="15.8515625" style="3" customWidth="1"/>
    <col min="10" max="10" width="16.7109375" style="3" customWidth="1"/>
    <col min="11" max="11" width="17.00390625" style="3" customWidth="1"/>
    <col min="12" max="12" width="13.57421875" style="3" customWidth="1"/>
    <col min="13" max="13" width="1.421875" style="3" customWidth="1"/>
    <col min="14" max="14" width="38.8515625" style="3" customWidth="1"/>
    <col min="15" max="16384" width="9.140625" style="3" customWidth="1"/>
  </cols>
  <sheetData>
    <row r="1" spans="1:14" ht="23.25">
      <c r="A1" s="4" t="s">
        <v>229</v>
      </c>
      <c r="N1" s="4"/>
    </row>
    <row r="2" ht="23.25">
      <c r="A2" s="4" t="s">
        <v>228</v>
      </c>
    </row>
    <row r="3" spans="1:14" ht="21.75" customHeight="1">
      <c r="A3" s="4"/>
      <c r="N3" s="7" t="s">
        <v>206</v>
      </c>
    </row>
    <row r="4" spans="1:14" ht="4.5" customHeight="1">
      <c r="A4" s="19"/>
      <c r="B4" s="20"/>
      <c r="C4" s="19"/>
      <c r="D4" s="21"/>
      <c r="E4" s="19"/>
      <c r="F4" s="19"/>
      <c r="G4" s="19"/>
      <c r="H4" s="19"/>
      <c r="I4" s="2"/>
      <c r="J4" s="2"/>
      <c r="K4" s="2"/>
      <c r="L4" s="19"/>
      <c r="M4" s="19"/>
      <c r="N4" s="2"/>
    </row>
    <row r="5" spans="7:14" ht="22.5" customHeight="1">
      <c r="G5" s="18"/>
      <c r="H5" s="8"/>
      <c r="I5" s="39" t="s">
        <v>1</v>
      </c>
      <c r="J5" s="39"/>
      <c r="K5" s="39"/>
      <c r="N5" s="17" t="s">
        <v>3</v>
      </c>
    </row>
    <row r="6" spans="1:14" ht="22.5" customHeight="1">
      <c r="A6" s="3" t="s">
        <v>3</v>
      </c>
      <c r="G6" s="8"/>
      <c r="H6" s="8"/>
      <c r="I6" s="40" t="s">
        <v>6</v>
      </c>
      <c r="J6" s="40" t="s">
        <v>6</v>
      </c>
      <c r="K6" s="40"/>
      <c r="N6" s="3" t="s">
        <v>3</v>
      </c>
    </row>
    <row r="7" spans="5:14" ht="22.5" customHeight="1">
      <c r="E7" s="41" t="s">
        <v>4</v>
      </c>
      <c r="F7" s="41"/>
      <c r="G7" s="18" t="s">
        <v>208</v>
      </c>
      <c r="H7" s="8" t="s">
        <v>0</v>
      </c>
      <c r="I7" s="8"/>
      <c r="J7" s="8" t="s">
        <v>9</v>
      </c>
      <c r="K7" s="8" t="s">
        <v>219</v>
      </c>
      <c r="N7" s="4" t="s">
        <v>3</v>
      </c>
    </row>
    <row r="8" spans="5:12" ht="22.5" customHeight="1">
      <c r="E8" s="40" t="s">
        <v>8</v>
      </c>
      <c r="F8" s="40"/>
      <c r="G8" s="8" t="s">
        <v>209</v>
      </c>
      <c r="H8" s="8" t="s">
        <v>5</v>
      </c>
      <c r="I8" s="8" t="s">
        <v>1</v>
      </c>
      <c r="J8" s="8" t="s">
        <v>213</v>
      </c>
      <c r="K8" s="8" t="s">
        <v>220</v>
      </c>
      <c r="L8" s="8" t="s">
        <v>2</v>
      </c>
    </row>
    <row r="9" spans="1:14" ht="22.5" customHeight="1">
      <c r="A9" s="41" t="s">
        <v>13</v>
      </c>
      <c r="B9" s="41"/>
      <c r="C9" s="41"/>
      <c r="D9" s="41"/>
      <c r="E9" s="8" t="s">
        <v>14</v>
      </c>
      <c r="F9" s="8" t="s">
        <v>15</v>
      </c>
      <c r="G9" s="18" t="s">
        <v>210</v>
      </c>
      <c r="H9" s="8" t="s">
        <v>226</v>
      </c>
      <c r="I9" s="8" t="s">
        <v>212</v>
      </c>
      <c r="J9" s="8" t="s">
        <v>214</v>
      </c>
      <c r="K9" s="8" t="s">
        <v>17</v>
      </c>
      <c r="L9" s="8" t="s">
        <v>7</v>
      </c>
      <c r="N9" s="8" t="s">
        <v>19</v>
      </c>
    </row>
    <row r="10" spans="5:12" ht="22.5" customHeight="1">
      <c r="E10" s="8" t="s">
        <v>20</v>
      </c>
      <c r="F10" s="8" t="s">
        <v>21</v>
      </c>
      <c r="G10" s="8" t="s">
        <v>211</v>
      </c>
      <c r="H10" s="8" t="s">
        <v>227</v>
      </c>
      <c r="I10" s="8" t="s">
        <v>8</v>
      </c>
      <c r="J10" s="8" t="s">
        <v>215</v>
      </c>
      <c r="K10" s="8" t="s">
        <v>221</v>
      </c>
      <c r="L10" s="8" t="s">
        <v>10</v>
      </c>
    </row>
    <row r="11" spans="5:12" ht="22.5" customHeight="1">
      <c r="E11" s="8"/>
      <c r="F11" s="8" t="s">
        <v>24</v>
      </c>
      <c r="G11" s="8"/>
      <c r="H11" s="8" t="s">
        <v>11</v>
      </c>
      <c r="I11" s="8" t="s">
        <v>6</v>
      </c>
      <c r="J11" s="8" t="s">
        <v>25</v>
      </c>
      <c r="K11" s="8" t="s">
        <v>222</v>
      </c>
      <c r="L11" s="8" t="s">
        <v>12</v>
      </c>
    </row>
    <row r="12" spans="5:12" ht="22.5" customHeight="1">
      <c r="E12" s="8"/>
      <c r="F12" s="8" t="s">
        <v>26</v>
      </c>
      <c r="H12" s="8" t="s">
        <v>16</v>
      </c>
      <c r="J12" s="8" t="s">
        <v>218</v>
      </c>
      <c r="K12" s="8" t="s">
        <v>225</v>
      </c>
      <c r="L12" s="8" t="s">
        <v>18</v>
      </c>
    </row>
    <row r="13" spans="6:12" ht="22.5" customHeight="1">
      <c r="F13" s="18" t="s">
        <v>27</v>
      </c>
      <c r="H13" s="8" t="s">
        <v>22</v>
      </c>
      <c r="I13" s="8"/>
      <c r="J13" s="18" t="s">
        <v>216</v>
      </c>
      <c r="K13" s="8" t="s">
        <v>223</v>
      </c>
      <c r="L13" s="8" t="s">
        <v>23</v>
      </c>
    </row>
    <row r="14" spans="5:11" ht="22.5" customHeight="1">
      <c r="E14" s="8"/>
      <c r="J14" s="8" t="s">
        <v>217</v>
      </c>
      <c r="K14" s="18" t="s">
        <v>224</v>
      </c>
    </row>
    <row r="15" spans="1:14" ht="13.5" customHeight="1">
      <c r="A15" s="38">
        <v>1</v>
      </c>
      <c r="B15" s="38"/>
      <c r="C15" s="38"/>
      <c r="D15" s="38"/>
      <c r="E15" s="22">
        <v>2</v>
      </c>
      <c r="F15" s="22">
        <v>3</v>
      </c>
      <c r="G15" s="22">
        <v>4</v>
      </c>
      <c r="H15" s="22">
        <v>5</v>
      </c>
      <c r="I15" s="22">
        <v>6</v>
      </c>
      <c r="J15" s="22">
        <v>7</v>
      </c>
      <c r="K15" s="22">
        <v>8</v>
      </c>
      <c r="L15" s="22">
        <v>9</v>
      </c>
      <c r="M15" s="23"/>
      <c r="N15" s="22">
        <v>10</v>
      </c>
    </row>
    <row r="16" spans="1:14" s="4" customFormat="1" ht="23.25">
      <c r="A16" s="4" t="s">
        <v>28</v>
      </c>
      <c r="D16" s="35"/>
      <c r="E16" s="42">
        <v>100</v>
      </c>
      <c r="F16" s="42"/>
      <c r="G16" s="36">
        <v>28.4</v>
      </c>
      <c r="H16" s="36">
        <v>17</v>
      </c>
      <c r="I16" s="36">
        <v>41.1</v>
      </c>
      <c r="J16" s="36">
        <v>21.8</v>
      </c>
      <c r="K16" s="36">
        <v>19.3</v>
      </c>
      <c r="L16" s="36">
        <v>13.5</v>
      </c>
      <c r="N16" s="4" t="s">
        <v>29</v>
      </c>
    </row>
    <row r="17" spans="1:14" s="4" customFormat="1" ht="23.25">
      <c r="A17" s="9" t="s">
        <v>30</v>
      </c>
      <c r="B17" s="9"/>
      <c r="C17" s="9"/>
      <c r="D17" s="37"/>
      <c r="E17" s="43">
        <v>3.2</v>
      </c>
      <c r="F17" s="43"/>
      <c r="G17" s="36">
        <v>3.2</v>
      </c>
      <c r="H17" s="36">
        <v>3.4</v>
      </c>
      <c r="I17" s="36">
        <v>2.6</v>
      </c>
      <c r="J17" s="36">
        <v>3.3</v>
      </c>
      <c r="K17" s="36">
        <v>3.4</v>
      </c>
      <c r="L17" s="36">
        <v>2.1</v>
      </c>
      <c r="N17" s="9" t="s">
        <v>31</v>
      </c>
    </row>
    <row r="18" spans="1:14" ht="15" customHeight="1">
      <c r="A18" s="10"/>
      <c r="B18" s="10"/>
      <c r="C18" s="10"/>
      <c r="D18" s="21"/>
      <c r="E18" s="25"/>
      <c r="F18" s="25"/>
      <c r="G18" s="25"/>
      <c r="H18" s="25"/>
      <c r="I18" s="25"/>
      <c r="J18" s="25"/>
      <c r="K18" s="25"/>
      <c r="L18" s="25"/>
      <c r="M18" s="19"/>
      <c r="N18" s="10"/>
    </row>
    <row r="19" spans="1:14" ht="23.25">
      <c r="A19" s="4" t="s">
        <v>32</v>
      </c>
      <c r="B19" s="4"/>
      <c r="C19" s="4"/>
      <c r="E19" s="24">
        <v>2828206077</v>
      </c>
      <c r="F19" s="24">
        <v>17290</v>
      </c>
      <c r="G19" s="33">
        <f>443377.3/28.4</f>
        <v>15611.87676056338</v>
      </c>
      <c r="H19" s="24">
        <v>15611.87676056338</v>
      </c>
      <c r="I19" s="24">
        <v>15762.846341463413</v>
      </c>
      <c r="J19" s="24">
        <v>23680</v>
      </c>
      <c r="K19" s="24">
        <v>13181.269430051812</v>
      </c>
      <c r="L19" s="24">
        <v>10006</v>
      </c>
      <c r="N19" s="4" t="s">
        <v>33</v>
      </c>
    </row>
    <row r="20" spans="1:14" ht="23.25">
      <c r="A20" s="4" t="s">
        <v>34</v>
      </c>
      <c r="B20" s="4"/>
      <c r="C20" s="4"/>
      <c r="E20" s="24">
        <v>2513361370</v>
      </c>
      <c r="F20" s="24">
        <v>15366</v>
      </c>
      <c r="G20" s="24">
        <f>391557.5/28.4</f>
        <v>13787.235915492958</v>
      </c>
      <c r="H20" s="24">
        <v>13787.235915492958</v>
      </c>
      <c r="I20" s="24">
        <v>13844.526829268296</v>
      </c>
      <c r="J20" s="24">
        <v>20698.304147465435</v>
      </c>
      <c r="K20" s="24">
        <v>11815.751295336788</v>
      </c>
      <c r="L20" s="24">
        <v>9201</v>
      </c>
      <c r="N20" s="4" t="s">
        <v>35</v>
      </c>
    </row>
    <row r="21" spans="1:14" ht="15" customHeight="1">
      <c r="A21" s="4"/>
      <c r="B21" s="4"/>
      <c r="C21" s="4"/>
      <c r="E21" s="24" t="s">
        <v>3</v>
      </c>
      <c r="F21" s="24" t="s">
        <v>3</v>
      </c>
      <c r="G21" s="24"/>
      <c r="H21" s="24"/>
      <c r="I21" s="24"/>
      <c r="J21" s="24"/>
      <c r="K21" s="24"/>
      <c r="L21" s="24" t="s">
        <v>3</v>
      </c>
      <c r="N21" s="4"/>
    </row>
    <row r="22" spans="1:14" ht="23.25">
      <c r="A22" s="26" t="s">
        <v>36</v>
      </c>
      <c r="B22" s="4" t="s">
        <v>205</v>
      </c>
      <c r="C22" s="4"/>
      <c r="E22" s="24">
        <v>965591881</v>
      </c>
      <c r="F22" s="24">
        <v>5903</v>
      </c>
      <c r="G22" s="24">
        <f>151112.7/28.4</f>
        <v>5320.86971830986</v>
      </c>
      <c r="H22" s="24">
        <v>5320.86971830986</v>
      </c>
      <c r="I22" s="24">
        <v>5391.7</v>
      </c>
      <c r="J22" s="24">
        <v>7595.377880184333</v>
      </c>
      <c r="K22" s="24">
        <v>5287.606217616581</v>
      </c>
      <c r="L22" s="24">
        <v>3871</v>
      </c>
      <c r="N22" s="4" t="s">
        <v>37</v>
      </c>
    </row>
    <row r="23" spans="1:14" ht="23.25">
      <c r="A23" s="8" t="s">
        <v>38</v>
      </c>
      <c r="B23" s="4" t="s">
        <v>39</v>
      </c>
      <c r="C23" s="4"/>
      <c r="E23" s="24">
        <v>590176800</v>
      </c>
      <c r="F23" s="24">
        <v>3608</v>
      </c>
      <c r="G23" s="24">
        <f>116407/28.4</f>
        <v>4098.838028169014</v>
      </c>
      <c r="H23" s="24">
        <v>4098.838028169014</v>
      </c>
      <c r="I23" s="24">
        <v>2906.5048780487805</v>
      </c>
      <c r="J23" s="24">
        <v>3849.3456221198153</v>
      </c>
      <c r="K23" s="24">
        <v>3417.2487046632127</v>
      </c>
      <c r="L23" s="24">
        <v>2358</v>
      </c>
      <c r="N23" s="4" t="s">
        <v>40</v>
      </c>
    </row>
    <row r="24" spans="2:14" ht="23.25">
      <c r="B24" s="3" t="s">
        <v>41</v>
      </c>
      <c r="E24" s="24">
        <v>118975081</v>
      </c>
      <c r="F24" s="24">
        <v>727</v>
      </c>
      <c r="G24" s="24">
        <f>23126.7/28.4</f>
        <v>814.3204225352114</v>
      </c>
      <c r="H24" s="24">
        <v>814.3204225352114</v>
      </c>
      <c r="I24" s="24">
        <v>592.4292682926829</v>
      </c>
      <c r="J24" s="24">
        <v>738.4562211981568</v>
      </c>
      <c r="K24" s="24">
        <v>773.6891191709844</v>
      </c>
      <c r="L24" s="24">
        <v>459</v>
      </c>
      <c r="N24" s="3" t="s">
        <v>42</v>
      </c>
    </row>
    <row r="25" spans="2:14" ht="23.25">
      <c r="B25" s="3" t="s">
        <v>43</v>
      </c>
      <c r="E25" s="24">
        <v>103797873</v>
      </c>
      <c r="F25" s="24">
        <v>635</v>
      </c>
      <c r="G25" s="24">
        <f>24726.1/28.4</f>
        <v>870.637323943662</v>
      </c>
      <c r="H25" s="24">
        <v>870.637323943662</v>
      </c>
      <c r="I25" s="24">
        <v>458.76341463414633</v>
      </c>
      <c r="J25" s="24">
        <v>582.8294930875576</v>
      </c>
      <c r="K25" s="24">
        <v>594.8445595854922</v>
      </c>
      <c r="L25" s="24">
        <v>371</v>
      </c>
      <c r="N25" s="3" t="s">
        <v>44</v>
      </c>
    </row>
    <row r="26" spans="2:14" ht="23.25">
      <c r="B26" s="3" t="s">
        <v>45</v>
      </c>
      <c r="E26" s="24">
        <v>85160353</v>
      </c>
      <c r="F26" s="24">
        <v>521</v>
      </c>
      <c r="G26" s="24">
        <f>17747.4/28.4</f>
        <v>624.9084507042254</v>
      </c>
      <c r="H26" s="24">
        <v>624.9084507042254</v>
      </c>
      <c r="I26" s="24">
        <v>413.40487804878046</v>
      </c>
      <c r="J26" s="24">
        <v>581.6912442396314</v>
      </c>
      <c r="K26" s="24">
        <v>467.9637305699482</v>
      </c>
      <c r="L26" s="24">
        <v>318</v>
      </c>
      <c r="N26" s="3" t="s">
        <v>46</v>
      </c>
    </row>
    <row r="27" spans="2:14" ht="23.25">
      <c r="B27" s="3" t="s">
        <v>47</v>
      </c>
      <c r="E27" s="24">
        <v>64653963</v>
      </c>
      <c r="F27" s="24">
        <v>395</v>
      </c>
      <c r="G27" s="24">
        <f>11347.3/28.4</f>
        <v>399.55281690140845</v>
      </c>
      <c r="H27" s="24">
        <v>399.55281690140845</v>
      </c>
      <c r="I27" s="24">
        <v>376.04390243902435</v>
      </c>
      <c r="J27" s="24">
        <v>485.40552995391704</v>
      </c>
      <c r="K27" s="24">
        <v>378.7979274611399</v>
      </c>
      <c r="L27" s="24">
        <v>292</v>
      </c>
      <c r="N27" s="3" t="s">
        <v>48</v>
      </c>
    </row>
    <row r="28" spans="2:14" ht="23.25">
      <c r="B28" s="3" t="s">
        <v>49</v>
      </c>
      <c r="E28" s="24">
        <v>13753723</v>
      </c>
      <c r="F28" s="24">
        <v>84</v>
      </c>
      <c r="G28" s="24">
        <f>2503.7/28.4</f>
        <v>88.15845070422534</v>
      </c>
      <c r="H28" s="24">
        <v>88.15845070422534</v>
      </c>
      <c r="I28" s="24">
        <v>70.69024390243902</v>
      </c>
      <c r="J28" s="24">
        <v>83.94930875576037</v>
      </c>
      <c r="K28" s="24">
        <v>98.61658031088083</v>
      </c>
      <c r="L28" s="24">
        <v>63</v>
      </c>
      <c r="N28" s="3" t="s">
        <v>50</v>
      </c>
    </row>
    <row r="29" spans="2:14" ht="23.25">
      <c r="B29" s="3" t="s">
        <v>51</v>
      </c>
      <c r="E29" s="24">
        <v>48560045</v>
      </c>
      <c r="F29" s="24">
        <v>297</v>
      </c>
      <c r="G29" s="24">
        <f>7377.7/28.4</f>
        <v>259.77816901408454</v>
      </c>
      <c r="H29" s="24">
        <v>259.77816901408454</v>
      </c>
      <c r="I29" s="24">
        <v>255.1219512195122</v>
      </c>
      <c r="J29" s="24">
        <v>384.7972350230414</v>
      </c>
      <c r="K29" s="24">
        <v>251.90155440414512</v>
      </c>
      <c r="L29" s="24">
        <v>217</v>
      </c>
      <c r="N29" s="3" t="s">
        <v>52</v>
      </c>
    </row>
    <row r="30" spans="2:14" ht="23.25">
      <c r="B30" s="3" t="s">
        <v>53</v>
      </c>
      <c r="E30" s="24">
        <v>49667023</v>
      </c>
      <c r="F30" s="24">
        <v>304</v>
      </c>
      <c r="G30" s="24">
        <f>10914.3/28.4</f>
        <v>384.306338028169</v>
      </c>
      <c r="H30" s="24">
        <v>384.306338028169</v>
      </c>
      <c r="I30" s="24">
        <v>220.20487804878044</v>
      </c>
      <c r="J30" s="24">
        <v>295.3594470046083</v>
      </c>
      <c r="K30" s="24">
        <v>268.6476683937824</v>
      </c>
      <c r="L30" s="24">
        <v>197</v>
      </c>
      <c r="N30" s="3" t="s">
        <v>54</v>
      </c>
    </row>
    <row r="31" spans="2:14" ht="23.25">
      <c r="B31" s="3" t="s">
        <v>55</v>
      </c>
      <c r="E31" s="24">
        <v>35828244</v>
      </c>
      <c r="F31" s="24">
        <v>219</v>
      </c>
      <c r="G31" s="24">
        <f>6646.8/28.4</f>
        <v>234.04225352112678</v>
      </c>
      <c r="H31" s="24">
        <v>234.04225352112678</v>
      </c>
      <c r="I31" s="24">
        <v>172.6</v>
      </c>
      <c r="J31" s="24">
        <v>244.09216589861748</v>
      </c>
      <c r="K31" s="24">
        <v>179.3834196891192</v>
      </c>
      <c r="L31" s="24">
        <v>169</v>
      </c>
      <c r="N31" s="3" t="s">
        <v>56</v>
      </c>
    </row>
    <row r="32" spans="2:14" ht="23.25">
      <c r="B32" s="3" t="s">
        <v>57</v>
      </c>
      <c r="E32" s="24">
        <v>23751531</v>
      </c>
      <c r="F32" s="24">
        <v>145</v>
      </c>
      <c r="G32" s="24">
        <f>4249/28.4</f>
        <v>149.61267605633805</v>
      </c>
      <c r="H32" s="24">
        <v>176.3556338028169</v>
      </c>
      <c r="I32" s="24">
        <v>110.33902439024392</v>
      </c>
      <c r="J32" s="24">
        <v>133.9078341013825</v>
      </c>
      <c r="K32" s="24">
        <v>149.32124352331607</v>
      </c>
      <c r="L32" s="24">
        <v>108</v>
      </c>
      <c r="N32" s="3" t="s">
        <v>58</v>
      </c>
    </row>
    <row r="33" spans="2:14" ht="23.25">
      <c r="B33" s="6" t="s">
        <v>59</v>
      </c>
      <c r="C33" s="6"/>
      <c r="E33" s="24">
        <v>46028964</v>
      </c>
      <c r="F33" s="24">
        <v>281</v>
      </c>
      <c r="G33" s="24">
        <f>7019.4/28.4</f>
        <v>247.16197183098592</v>
      </c>
      <c r="H33" s="24">
        <v>247.16197183098592</v>
      </c>
      <c r="I33" s="24">
        <v>239.13658536585362</v>
      </c>
      <c r="J33" s="24">
        <v>318.85714285714283</v>
      </c>
      <c r="K33" s="24">
        <v>254.01554404145077</v>
      </c>
      <c r="L33" s="24">
        <v>163</v>
      </c>
      <c r="N33" s="3" t="s">
        <v>60</v>
      </c>
    </row>
    <row r="34" spans="2:14" ht="23.25">
      <c r="B34" s="6" t="s">
        <v>61</v>
      </c>
      <c r="C34" s="6"/>
      <c r="E34" s="24" t="s">
        <v>3</v>
      </c>
      <c r="F34" s="24" t="s">
        <v>3</v>
      </c>
      <c r="G34" s="24"/>
      <c r="H34" s="24"/>
      <c r="I34" s="24"/>
      <c r="J34" s="24"/>
      <c r="K34" s="24"/>
      <c r="L34" s="24" t="s">
        <v>3</v>
      </c>
      <c r="N34" s="3" t="s">
        <v>62</v>
      </c>
    </row>
    <row r="35" spans="2:12" ht="15" customHeight="1">
      <c r="B35" s="6"/>
      <c r="C35" s="6"/>
      <c r="E35" s="24" t="s">
        <v>3</v>
      </c>
      <c r="F35" s="24" t="s">
        <v>3</v>
      </c>
      <c r="G35" s="24"/>
      <c r="H35" s="24"/>
      <c r="I35" s="24"/>
      <c r="J35" s="24"/>
      <c r="K35" s="24"/>
      <c r="L35" s="24" t="s">
        <v>3</v>
      </c>
    </row>
    <row r="36" spans="1:14" ht="23.25">
      <c r="A36" s="11" t="s">
        <v>63</v>
      </c>
      <c r="B36" s="4" t="s">
        <v>64</v>
      </c>
      <c r="E36" s="24">
        <v>375415082</v>
      </c>
      <c r="F36" s="24">
        <v>2295</v>
      </c>
      <c r="G36" s="24">
        <f>34700.8/28.4</f>
        <v>1221.8591549295777</v>
      </c>
      <c r="H36" s="24">
        <v>1221.8591549295777</v>
      </c>
      <c r="I36" s="24">
        <v>2485.2902439024388</v>
      </c>
      <c r="J36" s="24">
        <v>3746.032258064516</v>
      </c>
      <c r="K36" s="24">
        <v>1870.0259067357513</v>
      </c>
      <c r="L36" s="24">
        <v>1513</v>
      </c>
      <c r="N36" s="4" t="s">
        <v>65</v>
      </c>
    </row>
    <row r="37" spans="2:14" ht="23.25">
      <c r="B37" s="6" t="s">
        <v>66</v>
      </c>
      <c r="E37" s="24">
        <v>160298592</v>
      </c>
      <c r="F37" s="24">
        <v>980</v>
      </c>
      <c r="G37" s="24">
        <f>14063.2/28.4</f>
        <v>495.18309859154937</v>
      </c>
      <c r="H37" s="24">
        <v>495.18309859154937</v>
      </c>
      <c r="I37" s="24">
        <v>989.9512195121952</v>
      </c>
      <c r="J37" s="24">
        <v>1392.9354838709676</v>
      </c>
      <c r="K37" s="24">
        <v>799.901554404145</v>
      </c>
      <c r="L37" s="24">
        <v>761</v>
      </c>
      <c r="N37" s="3" t="s">
        <v>67</v>
      </c>
    </row>
    <row r="38" spans="2:14" ht="23.25">
      <c r="B38" s="6" t="s">
        <v>68</v>
      </c>
      <c r="E38" s="24">
        <v>215116489</v>
      </c>
      <c r="F38" s="24">
        <v>1315</v>
      </c>
      <c r="G38" s="24">
        <f>20655.1/28.4</f>
        <v>727.2922535211268</v>
      </c>
      <c r="H38" s="24">
        <v>727.2922535211268</v>
      </c>
      <c r="I38" s="24">
        <v>1495.3926829268294</v>
      </c>
      <c r="J38" s="24">
        <v>2352.7235023041476</v>
      </c>
      <c r="K38" s="24">
        <v>1070.1243523316064</v>
      </c>
      <c r="L38" s="24">
        <v>753</v>
      </c>
      <c r="N38" s="3" t="s">
        <v>69</v>
      </c>
    </row>
    <row r="39" spans="2:14" ht="23.25">
      <c r="B39" s="3" t="s">
        <v>70</v>
      </c>
      <c r="E39" s="24" t="s">
        <v>3</v>
      </c>
      <c r="F39" s="24" t="s">
        <v>3</v>
      </c>
      <c r="G39" s="24"/>
      <c r="H39" s="24"/>
      <c r="I39" s="24"/>
      <c r="J39" s="24"/>
      <c r="K39" s="24"/>
      <c r="L39" s="24" t="s">
        <v>3</v>
      </c>
      <c r="N39" s="3" t="s">
        <v>71</v>
      </c>
    </row>
    <row r="40" spans="5:12" ht="15" customHeight="1">
      <c r="E40" s="24" t="s">
        <v>3</v>
      </c>
      <c r="F40" s="24" t="s">
        <v>3</v>
      </c>
      <c r="G40" s="24"/>
      <c r="H40" s="24"/>
      <c r="I40" s="24"/>
      <c r="J40" s="24"/>
      <c r="K40" s="24"/>
      <c r="L40" s="24" t="s">
        <v>3</v>
      </c>
    </row>
    <row r="41" spans="1:14" ht="23.25">
      <c r="A41" s="12">
        <v>2</v>
      </c>
      <c r="B41" s="4" t="s">
        <v>72</v>
      </c>
      <c r="E41" s="24">
        <v>90127297</v>
      </c>
      <c r="F41" s="24">
        <v>551</v>
      </c>
      <c r="G41" s="24">
        <f>16090.9/28.4</f>
        <v>566.580985915493</v>
      </c>
      <c r="H41" s="24">
        <v>566.580985915493</v>
      </c>
      <c r="I41" s="24">
        <v>474.9390243902439</v>
      </c>
      <c r="J41" s="24">
        <v>707.5345622119816</v>
      </c>
      <c r="K41" s="24">
        <v>373.34715025906735</v>
      </c>
      <c r="L41" s="24">
        <v>168</v>
      </c>
      <c r="N41" s="4" t="s">
        <v>73</v>
      </c>
    </row>
    <row r="42" spans="2:14" ht="23.25">
      <c r="B42" s="3" t="s">
        <v>74</v>
      </c>
      <c r="E42" s="24">
        <v>56934063</v>
      </c>
      <c r="F42" s="24">
        <v>348</v>
      </c>
      <c r="G42" s="24">
        <f>11973.1/28.4</f>
        <v>421.58802816901414</v>
      </c>
      <c r="H42" s="24">
        <v>421.58802816901414</v>
      </c>
      <c r="I42" s="24">
        <v>296.5512195121951</v>
      </c>
      <c r="J42" s="24">
        <v>423.4562211981567</v>
      </c>
      <c r="K42" s="24">
        <v>291.14507772020727</v>
      </c>
      <c r="L42" s="24">
        <v>56</v>
      </c>
      <c r="N42" s="3" t="s">
        <v>75</v>
      </c>
    </row>
    <row r="43" spans="2:14" ht="23.25">
      <c r="B43" s="3" t="s">
        <v>76</v>
      </c>
      <c r="E43" s="24">
        <v>33193234</v>
      </c>
      <c r="F43" s="24">
        <v>203</v>
      </c>
      <c r="G43" s="24">
        <f>4114.8/28.4</f>
        <v>144.88732394366198</v>
      </c>
      <c r="H43" s="24">
        <v>144.88732394366198</v>
      </c>
      <c r="I43" s="24">
        <v>178.75853658536587</v>
      </c>
      <c r="J43" s="24">
        <v>284.70506912442397</v>
      </c>
      <c r="K43" s="24">
        <v>81.26943005181347</v>
      </c>
      <c r="L43" s="24">
        <v>112</v>
      </c>
      <c r="N43" s="3" t="s">
        <v>77</v>
      </c>
    </row>
    <row r="44" spans="5:12" ht="15" customHeight="1">
      <c r="E44" s="24" t="s">
        <v>3</v>
      </c>
      <c r="F44" s="24" t="s">
        <v>3</v>
      </c>
      <c r="G44" s="24"/>
      <c r="H44" s="24"/>
      <c r="I44" s="24"/>
      <c r="J44" s="24"/>
      <c r="K44" s="24"/>
      <c r="L44" s="24" t="s">
        <v>3</v>
      </c>
    </row>
    <row r="45" spans="1:14" ht="23.25">
      <c r="A45" s="12">
        <v>3</v>
      </c>
      <c r="B45" s="4" t="s">
        <v>78</v>
      </c>
      <c r="C45" s="4"/>
      <c r="E45" s="24">
        <v>29521781</v>
      </c>
      <c r="F45" s="24">
        <v>180</v>
      </c>
      <c r="G45" s="24">
        <f>3289.2/28.4</f>
        <v>115.8169014084507</v>
      </c>
      <c r="H45" s="24">
        <v>115.8169014084507</v>
      </c>
      <c r="I45" s="24">
        <v>184.05365853658537</v>
      </c>
      <c r="J45" s="24">
        <v>220.0921658986175</v>
      </c>
      <c r="K45" s="24">
        <v>264.9119170984456</v>
      </c>
      <c r="L45" s="24">
        <v>81</v>
      </c>
      <c r="N45" s="4" t="s">
        <v>79</v>
      </c>
    </row>
    <row r="46" spans="2:14" ht="23.25">
      <c r="B46" s="3" t="s">
        <v>80</v>
      </c>
      <c r="E46" s="24">
        <v>28638387</v>
      </c>
      <c r="F46" s="24">
        <v>175</v>
      </c>
      <c r="G46" s="24">
        <f>3212.2/28.4</f>
        <v>113.1056338028169</v>
      </c>
      <c r="H46" s="24">
        <v>113.1056338028169</v>
      </c>
      <c r="I46" s="24">
        <v>176.5170731707317</v>
      </c>
      <c r="J46" s="24">
        <v>213.82488479262673</v>
      </c>
      <c r="K46" s="24">
        <v>255.4663212435233</v>
      </c>
      <c r="L46" s="24">
        <v>72</v>
      </c>
      <c r="N46" s="3" t="s">
        <v>81</v>
      </c>
    </row>
    <row r="47" spans="2:14" ht="23.25">
      <c r="B47" s="3" t="s">
        <v>82</v>
      </c>
      <c r="E47" s="24">
        <v>883394</v>
      </c>
      <c r="F47" s="24">
        <v>5</v>
      </c>
      <c r="G47" s="24">
        <f>14/23.5</f>
        <v>0.5957446808510638</v>
      </c>
      <c r="H47" s="24">
        <v>3.276595744680851</v>
      </c>
      <c r="I47" s="24"/>
      <c r="J47" s="24"/>
      <c r="K47" s="24">
        <v>9.512953367875648</v>
      </c>
      <c r="L47" s="24">
        <v>9</v>
      </c>
      <c r="N47" s="3" t="s">
        <v>83</v>
      </c>
    </row>
    <row r="48" spans="1:12" ht="15" customHeight="1">
      <c r="A48" s="3" t="s">
        <v>84</v>
      </c>
      <c r="E48" s="24" t="s">
        <v>3</v>
      </c>
      <c r="F48" s="24" t="s">
        <v>3</v>
      </c>
      <c r="G48" s="24"/>
      <c r="H48" s="24"/>
      <c r="I48" s="24"/>
      <c r="J48" s="24"/>
      <c r="K48" s="24"/>
      <c r="L48" s="24" t="s">
        <v>3</v>
      </c>
    </row>
    <row r="49" spans="1:14" ht="23.25">
      <c r="A49" s="12">
        <v>4</v>
      </c>
      <c r="B49" s="13" t="s">
        <v>85</v>
      </c>
      <c r="C49" s="13"/>
      <c r="E49" s="24" t="s">
        <v>3</v>
      </c>
      <c r="F49" s="24" t="s">
        <v>3</v>
      </c>
      <c r="G49" s="24"/>
      <c r="H49" s="24"/>
      <c r="I49" s="24"/>
      <c r="J49" s="24"/>
      <c r="K49" s="24"/>
      <c r="L49" s="24" t="s">
        <v>3</v>
      </c>
      <c r="N49" s="4" t="s">
        <v>86</v>
      </c>
    </row>
    <row r="50" spans="2:14" ht="23.25">
      <c r="B50" s="13" t="s">
        <v>87</v>
      </c>
      <c r="C50" s="13"/>
      <c r="E50" s="24">
        <v>468288289</v>
      </c>
      <c r="F50" s="24">
        <v>2863</v>
      </c>
      <c r="G50" s="24">
        <f>70088.5/28.5</f>
        <v>2459.245614035088</v>
      </c>
      <c r="H50" s="24">
        <v>2467.904929577465</v>
      </c>
      <c r="I50" s="24">
        <v>2499.2365853658534</v>
      </c>
      <c r="J50" s="24">
        <v>3818.294930875576</v>
      </c>
      <c r="K50" s="24">
        <v>2060.3005181347153</v>
      </c>
      <c r="L50" s="24">
        <v>2383</v>
      </c>
      <c r="N50" s="4" t="s">
        <v>88</v>
      </c>
    </row>
    <row r="51" spans="2:14" ht="23.25">
      <c r="B51" s="14" t="s">
        <v>89</v>
      </c>
      <c r="C51" s="14"/>
      <c r="E51" s="24">
        <v>25945091</v>
      </c>
      <c r="F51" s="24">
        <v>159</v>
      </c>
      <c r="G51" s="24">
        <f>140/28.4</f>
        <v>4.929577464788733</v>
      </c>
      <c r="H51" s="24">
        <v>46.170212765957444</v>
      </c>
      <c r="I51" s="24">
        <v>84.7219512195122</v>
      </c>
      <c r="J51" s="24">
        <v>137.64055299539172</v>
      </c>
      <c r="K51" s="24">
        <v>189.96891191709844</v>
      </c>
      <c r="L51" s="24">
        <v>111</v>
      </c>
      <c r="N51" s="3" t="s">
        <v>90</v>
      </c>
    </row>
    <row r="52" spans="2:14" ht="23.25">
      <c r="B52" s="14" t="s">
        <v>91</v>
      </c>
      <c r="C52" s="14"/>
      <c r="E52" s="24" t="s">
        <v>3</v>
      </c>
      <c r="F52" s="24" t="s">
        <v>3</v>
      </c>
      <c r="G52" s="24"/>
      <c r="H52" s="24"/>
      <c r="I52" s="24"/>
      <c r="J52" s="24"/>
      <c r="K52" s="24"/>
      <c r="L52" s="24" t="s">
        <v>3</v>
      </c>
      <c r="N52" s="3" t="s">
        <v>92</v>
      </c>
    </row>
    <row r="53" spans="2:14" ht="23.25">
      <c r="B53" s="14" t="s">
        <v>93</v>
      </c>
      <c r="C53" s="14"/>
      <c r="E53" s="24">
        <v>235012154</v>
      </c>
      <c r="F53" s="24">
        <v>1437</v>
      </c>
      <c r="G53" s="24">
        <f>41835/28.4</f>
        <v>1473.0633802816901</v>
      </c>
      <c r="H53" s="24">
        <v>1473.0774647887324</v>
      </c>
      <c r="I53" s="24">
        <v>1121</v>
      </c>
      <c r="J53" s="24">
        <v>1601.6359447004609</v>
      </c>
      <c r="K53" s="24">
        <v>1001.6943005181347</v>
      </c>
      <c r="L53" s="24">
        <v>1433</v>
      </c>
      <c r="N53" s="3" t="s">
        <v>94</v>
      </c>
    </row>
    <row r="54" spans="2:14" ht="23.25">
      <c r="B54" s="14" t="s">
        <v>95</v>
      </c>
      <c r="C54" s="14"/>
      <c r="E54" s="24">
        <v>6676066</v>
      </c>
      <c r="F54" s="24">
        <v>41</v>
      </c>
      <c r="G54" s="24">
        <f>28/28.4</f>
        <v>0.9859154929577465</v>
      </c>
      <c r="H54" s="24">
        <v>20.211267605633804</v>
      </c>
      <c r="I54" s="24">
        <v>45.55667506297229</v>
      </c>
      <c r="J54" s="24">
        <v>76.76497695852535</v>
      </c>
      <c r="K54" s="24">
        <v>52.16062176165803</v>
      </c>
      <c r="L54" s="24" t="s">
        <v>207</v>
      </c>
      <c r="N54" s="3" t="s">
        <v>96</v>
      </c>
    </row>
    <row r="55" spans="2:14" ht="23.25">
      <c r="B55" s="14" t="s">
        <v>97</v>
      </c>
      <c r="C55" s="14"/>
      <c r="E55" s="24">
        <v>12293022</v>
      </c>
      <c r="F55" s="24">
        <v>75</v>
      </c>
      <c r="G55" s="24">
        <v>114</v>
      </c>
      <c r="H55" s="24">
        <v>82.2887323943662</v>
      </c>
      <c r="I55" s="24">
        <v>53.61460957178841</v>
      </c>
      <c r="J55" s="24">
        <v>87.43778801843318</v>
      </c>
      <c r="K55" s="24">
        <v>28.787564766839377</v>
      </c>
      <c r="L55" s="24">
        <v>29</v>
      </c>
      <c r="N55" s="3" t="s">
        <v>98</v>
      </c>
    </row>
    <row r="56" spans="2:14" ht="23.25">
      <c r="B56" s="14" t="s">
        <v>99</v>
      </c>
      <c r="C56" s="14"/>
      <c r="E56" s="24">
        <v>10023555</v>
      </c>
      <c r="F56" s="24">
        <v>61</v>
      </c>
      <c r="G56" s="24">
        <v>27</v>
      </c>
      <c r="H56" s="24">
        <v>19.48943661971831</v>
      </c>
      <c r="I56" s="24">
        <v>110.696875</v>
      </c>
      <c r="J56" s="24">
        <v>160.27649769585253</v>
      </c>
      <c r="K56" s="24">
        <v>28.818652849740936</v>
      </c>
      <c r="L56" s="24">
        <v>1</v>
      </c>
      <c r="N56" s="3" t="s">
        <v>100</v>
      </c>
    </row>
    <row r="57" spans="2:14" ht="23.25">
      <c r="B57" s="14" t="s">
        <v>101</v>
      </c>
      <c r="C57" s="14"/>
      <c r="E57" s="24">
        <v>27184115</v>
      </c>
      <c r="F57" s="24">
        <v>166</v>
      </c>
      <c r="G57" s="24">
        <f>28/23.5</f>
        <v>1.1914893617021276</v>
      </c>
      <c r="H57" s="24">
        <v>8.503521126760564</v>
      </c>
      <c r="I57" s="24">
        <v>401.1158690176321</v>
      </c>
      <c r="J57" s="24">
        <v>722.815668202765</v>
      </c>
      <c r="K57" s="24">
        <v>21.979274611398964</v>
      </c>
      <c r="L57" s="24" t="s">
        <v>207</v>
      </c>
      <c r="N57" s="3" t="s">
        <v>102</v>
      </c>
    </row>
    <row r="58" spans="2:14" ht="23.25">
      <c r="B58" s="14" t="s">
        <v>103</v>
      </c>
      <c r="C58" s="14"/>
      <c r="E58" s="24">
        <v>113004817</v>
      </c>
      <c r="F58" s="24">
        <v>691</v>
      </c>
      <c r="G58" s="24">
        <f>17783.3/28.4</f>
        <v>626.1725352112676</v>
      </c>
      <c r="H58" s="24">
        <v>626.1725352112676</v>
      </c>
      <c r="I58" s="24">
        <v>529.7341463414633</v>
      </c>
      <c r="J58" s="24">
        <v>758.815668202765</v>
      </c>
      <c r="K58" s="24">
        <v>524.6113989637305</v>
      </c>
      <c r="L58" s="24">
        <v>611</v>
      </c>
      <c r="N58" s="3" t="s">
        <v>104</v>
      </c>
    </row>
    <row r="59" spans="2:14" ht="23.25">
      <c r="B59" s="14" t="s">
        <v>105</v>
      </c>
      <c r="C59" s="14"/>
      <c r="E59" s="24">
        <v>36296687</v>
      </c>
      <c r="F59" s="24">
        <v>222</v>
      </c>
      <c r="G59" s="24">
        <f>5655.3/28.4</f>
        <v>199.13028169014086</v>
      </c>
      <c r="H59" s="24">
        <v>199.13028169014086</v>
      </c>
      <c r="I59" s="24">
        <v>187.7658536585366</v>
      </c>
      <c r="J59" s="24">
        <v>265.7603686635945</v>
      </c>
      <c r="K59" s="24">
        <v>206.03108808290156</v>
      </c>
      <c r="L59" s="24">
        <v>162</v>
      </c>
      <c r="N59" s="3" t="s">
        <v>106</v>
      </c>
    </row>
    <row r="60" spans="2:14" ht="23.25">
      <c r="B60" s="14" t="s">
        <v>107</v>
      </c>
      <c r="C60" s="14"/>
      <c r="E60" s="24">
        <v>1852783</v>
      </c>
      <c r="F60" s="24">
        <v>11</v>
      </c>
      <c r="G60" s="24">
        <v>1</v>
      </c>
      <c r="H60" s="24"/>
      <c r="I60" s="24">
        <v>13.169014084507042</v>
      </c>
      <c r="J60" s="24">
        <v>11</v>
      </c>
      <c r="K60" s="24">
        <v>7</v>
      </c>
      <c r="L60" s="24">
        <v>35</v>
      </c>
      <c r="N60" s="3" t="s">
        <v>108</v>
      </c>
    </row>
    <row r="61" spans="2:14" ht="11.25" customHeight="1">
      <c r="B61" s="14"/>
      <c r="C61" s="14"/>
      <c r="E61" s="24" t="s">
        <v>3</v>
      </c>
      <c r="F61" s="24" t="s">
        <v>3</v>
      </c>
      <c r="G61" s="24"/>
      <c r="H61" s="24"/>
      <c r="I61" s="24"/>
      <c r="J61" s="24"/>
      <c r="K61" s="24"/>
      <c r="L61" s="24" t="s">
        <v>3</v>
      </c>
      <c r="N61" s="4"/>
    </row>
    <row r="62" spans="1:14" ht="23.25">
      <c r="A62" s="12">
        <v>5</v>
      </c>
      <c r="B62" s="4" t="s">
        <v>109</v>
      </c>
      <c r="E62" s="24">
        <v>70229523</v>
      </c>
      <c r="F62" s="24">
        <v>429</v>
      </c>
      <c r="G62" s="24">
        <f>7483.4/28.4</f>
        <v>263.5</v>
      </c>
      <c r="H62" s="24">
        <v>263.5</v>
      </c>
      <c r="I62" s="24">
        <v>409.42195121951215</v>
      </c>
      <c r="J62" s="24">
        <v>697.9400921658986</v>
      </c>
      <c r="K62" s="24">
        <v>213.15025906735755</v>
      </c>
      <c r="L62" s="24">
        <v>416</v>
      </c>
      <c r="N62" s="4" t="s">
        <v>110</v>
      </c>
    </row>
    <row r="63" spans="2:14" ht="23.25">
      <c r="B63" s="3" t="s">
        <v>111</v>
      </c>
      <c r="E63" s="24">
        <v>58156992</v>
      </c>
      <c r="F63" s="24">
        <v>356</v>
      </c>
      <c r="G63" s="24">
        <f>6419.6/28.4</f>
        <v>226.04225352112678</v>
      </c>
      <c r="H63" s="24">
        <v>226.04225352112678</v>
      </c>
      <c r="I63" s="24">
        <v>341.2073170731707</v>
      </c>
      <c r="J63" s="24">
        <v>582.7926267281106</v>
      </c>
      <c r="K63" s="24">
        <v>168.79274611398966</v>
      </c>
      <c r="L63" s="24">
        <v>348</v>
      </c>
      <c r="N63" s="3" t="s">
        <v>112</v>
      </c>
    </row>
    <row r="64" spans="2:14" ht="23.25">
      <c r="B64" s="3" t="s">
        <v>113</v>
      </c>
      <c r="E64" s="24">
        <v>12072531</v>
      </c>
      <c r="F64" s="24">
        <v>74</v>
      </c>
      <c r="G64" s="24">
        <f>1063.8/28.4</f>
        <v>37.45774647887324</v>
      </c>
      <c r="H64" s="24">
        <v>37.45774647887324</v>
      </c>
      <c r="I64" s="24">
        <v>68.85121951219513</v>
      </c>
      <c r="J64" s="24">
        <v>115.52073732718895</v>
      </c>
      <c r="K64" s="24">
        <v>44.75647668393782</v>
      </c>
      <c r="L64" s="24">
        <v>68</v>
      </c>
      <c r="N64" s="3" t="s">
        <v>114</v>
      </c>
    </row>
    <row r="65" spans="2:14" ht="11.25" customHeight="1">
      <c r="B65" s="14"/>
      <c r="C65" s="14"/>
      <c r="E65" s="24" t="s">
        <v>3</v>
      </c>
      <c r="F65" s="24" t="s">
        <v>3</v>
      </c>
      <c r="G65" s="24"/>
      <c r="H65" s="24"/>
      <c r="I65" s="24"/>
      <c r="J65" s="24"/>
      <c r="K65" s="24"/>
      <c r="L65" s="24" t="s">
        <v>3</v>
      </c>
      <c r="N65" s="4"/>
    </row>
    <row r="66" spans="1:14" ht="23.25">
      <c r="A66" s="12">
        <v>6</v>
      </c>
      <c r="B66" s="13" t="s">
        <v>115</v>
      </c>
      <c r="C66" s="13"/>
      <c r="E66" s="24">
        <v>69242858</v>
      </c>
      <c r="F66" s="24">
        <v>423</v>
      </c>
      <c r="G66" s="24">
        <f>10716.2/28.4</f>
        <v>377.330985915493</v>
      </c>
      <c r="H66" s="24">
        <v>377.330985915493</v>
      </c>
      <c r="I66" s="24">
        <v>365.5195121951219</v>
      </c>
      <c r="J66" s="24">
        <v>542.8847926267281</v>
      </c>
      <c r="K66" s="24">
        <v>321.68911917098444</v>
      </c>
      <c r="L66" s="24">
        <v>296</v>
      </c>
      <c r="N66" s="4" t="s">
        <v>116</v>
      </c>
    </row>
    <row r="67" spans="2:14" ht="23.25">
      <c r="B67" s="14" t="s">
        <v>117</v>
      </c>
      <c r="C67" s="14"/>
      <c r="E67" s="24">
        <v>56897013</v>
      </c>
      <c r="F67" s="24">
        <v>348</v>
      </c>
      <c r="G67" s="24">
        <f>9210.3/28.4</f>
        <v>324.306338028169</v>
      </c>
      <c r="H67" s="24">
        <v>324.306338028169</v>
      </c>
      <c r="I67" s="24">
        <v>286.88780487804877</v>
      </c>
      <c r="J67" s="24">
        <v>413.7834101382489</v>
      </c>
      <c r="K67" s="24">
        <v>280.52849740932646</v>
      </c>
      <c r="L67" s="24">
        <v>246</v>
      </c>
      <c r="N67" s="3" t="s">
        <v>118</v>
      </c>
    </row>
    <row r="68" spans="2:14" ht="23.25">
      <c r="B68" s="14" t="s">
        <v>119</v>
      </c>
      <c r="C68" s="14"/>
      <c r="E68" s="24">
        <v>12345845</v>
      </c>
      <c r="F68" s="24">
        <v>75</v>
      </c>
      <c r="G68" s="24">
        <f>1529.4/28.4</f>
        <v>53.85211267605634</v>
      </c>
      <c r="H68" s="24">
        <v>53.85211267605634</v>
      </c>
      <c r="I68" s="24">
        <v>78.68536585365854</v>
      </c>
      <c r="J68" s="24">
        <v>128.72811059907835</v>
      </c>
      <c r="K68" s="24">
        <v>41.160621761658035</v>
      </c>
      <c r="L68" s="24">
        <v>50</v>
      </c>
      <c r="N68" s="3" t="s">
        <v>120</v>
      </c>
    </row>
    <row r="69" spans="1:14" ht="11.25" customHeight="1">
      <c r="A69" s="2"/>
      <c r="B69" s="2"/>
      <c r="C69" s="2"/>
      <c r="E69" s="24" t="s">
        <v>3</v>
      </c>
      <c r="F69" s="24" t="s">
        <v>3</v>
      </c>
      <c r="G69" s="24"/>
      <c r="H69" s="24"/>
      <c r="I69" s="24"/>
      <c r="J69" s="24"/>
      <c r="K69" s="24"/>
      <c r="L69" s="24" t="s">
        <v>3</v>
      </c>
      <c r="N69" s="2"/>
    </row>
    <row r="70" spans="1:14" ht="23.25">
      <c r="A70" s="12">
        <v>7</v>
      </c>
      <c r="B70" s="13" t="s">
        <v>121</v>
      </c>
      <c r="C70" s="4"/>
      <c r="E70" s="24">
        <v>36460553</v>
      </c>
      <c r="F70" s="24">
        <v>223</v>
      </c>
      <c r="G70" s="24">
        <f>3673.3/28.4</f>
        <v>129.34154929577466</v>
      </c>
      <c r="H70" s="24">
        <v>129.34154929577466</v>
      </c>
      <c r="I70" s="24">
        <v>190.12926829268292</v>
      </c>
      <c r="J70" s="24">
        <v>303.88479262672814</v>
      </c>
      <c r="K70" s="24">
        <v>126.26424870466322</v>
      </c>
      <c r="L70" s="24">
        <v>155</v>
      </c>
      <c r="N70" s="13" t="s">
        <v>122</v>
      </c>
    </row>
    <row r="71" spans="2:14" ht="23.25">
      <c r="B71" s="3" t="s">
        <v>123</v>
      </c>
      <c r="E71" s="24">
        <v>15967239</v>
      </c>
      <c r="F71" s="24">
        <v>98</v>
      </c>
      <c r="G71" s="24">
        <f>1988.4/28.4</f>
        <v>70.01408450704226</v>
      </c>
      <c r="H71" s="24">
        <v>70.01408450704226</v>
      </c>
      <c r="I71" s="24">
        <v>106.31463414634146</v>
      </c>
      <c r="J71" s="24">
        <v>189.96774193548384</v>
      </c>
      <c r="K71" s="24">
        <v>46.90155440414508</v>
      </c>
      <c r="L71" s="24">
        <v>53</v>
      </c>
      <c r="N71" s="14" t="s">
        <v>124</v>
      </c>
    </row>
    <row r="72" spans="2:14" ht="23.25">
      <c r="B72" s="3" t="s">
        <v>125</v>
      </c>
      <c r="E72" s="24">
        <v>13511326</v>
      </c>
      <c r="F72" s="24">
        <v>83</v>
      </c>
      <c r="G72" s="24">
        <f>1235.7/28.4</f>
        <v>43.510563380281695</v>
      </c>
      <c r="H72" s="24">
        <v>43.510563380281695</v>
      </c>
      <c r="I72" s="24">
        <v>60.97560975609756</v>
      </c>
      <c r="J72" s="24">
        <v>91.23502304147466</v>
      </c>
      <c r="K72" s="24">
        <v>45.212435233160626</v>
      </c>
      <c r="L72" s="24">
        <v>83</v>
      </c>
      <c r="N72" s="14" t="s">
        <v>126</v>
      </c>
    </row>
    <row r="73" spans="2:14" ht="23.25">
      <c r="B73" s="3" t="s">
        <v>127</v>
      </c>
      <c r="E73" s="24">
        <v>6981988</v>
      </c>
      <c r="F73" s="24">
        <v>43</v>
      </c>
      <c r="G73" s="24">
        <f>428.7/25.4</f>
        <v>16.87795275590551</v>
      </c>
      <c r="H73" s="24">
        <v>15.095070422535212</v>
      </c>
      <c r="I73" s="24">
        <v>23.14390243902439</v>
      </c>
      <c r="J73" s="24">
        <v>22.308755760368665</v>
      </c>
      <c r="K73" s="24">
        <v>34.15025906735751</v>
      </c>
      <c r="L73" s="24">
        <v>19</v>
      </c>
      <c r="N73" s="14" t="s">
        <v>128</v>
      </c>
    </row>
    <row r="74" spans="1:14" ht="11.25" customHeight="1">
      <c r="A74" s="2"/>
      <c r="B74" s="2"/>
      <c r="C74" s="2"/>
      <c r="E74" s="24" t="s">
        <v>3</v>
      </c>
      <c r="F74" s="24" t="s">
        <v>3</v>
      </c>
      <c r="G74" s="24"/>
      <c r="H74" s="24"/>
      <c r="I74" s="24"/>
      <c r="J74" s="24"/>
      <c r="K74" s="24"/>
      <c r="L74" s="24" t="s">
        <v>3</v>
      </c>
      <c r="N74" s="27"/>
    </row>
    <row r="75" spans="1:14" ht="23.25">
      <c r="A75" s="12">
        <v>8</v>
      </c>
      <c r="B75" s="15" t="s">
        <v>129</v>
      </c>
      <c r="C75" s="13"/>
      <c r="E75" s="24">
        <v>653865809</v>
      </c>
      <c r="F75" s="24">
        <v>3997</v>
      </c>
      <c r="G75" s="24">
        <f>110320.6/28.4</f>
        <v>3884.528169014085</v>
      </c>
      <c r="H75" s="24">
        <v>3884.528169014085</v>
      </c>
      <c r="I75" s="24">
        <v>3617.4902439024386</v>
      </c>
      <c r="J75" s="24">
        <v>5664.903225806452</v>
      </c>
      <c r="K75" s="24">
        <v>2683.4404145077724</v>
      </c>
      <c r="L75" s="24">
        <v>1360</v>
      </c>
      <c r="N75" s="13" t="s">
        <v>130</v>
      </c>
    </row>
    <row r="76" spans="2:14" ht="23.25">
      <c r="B76" s="14" t="s">
        <v>131</v>
      </c>
      <c r="C76" s="13"/>
      <c r="E76" s="24">
        <v>235953345</v>
      </c>
      <c r="F76" s="24">
        <v>1443</v>
      </c>
      <c r="G76" s="24">
        <f>34506.3/28.4</f>
        <v>1215.0105633802818</v>
      </c>
      <c r="H76" s="24">
        <v>1215.0105633802818</v>
      </c>
      <c r="I76" s="24">
        <v>1335.3951219512194</v>
      </c>
      <c r="J76" s="24">
        <v>2275.9400921658985</v>
      </c>
      <c r="K76" s="24">
        <v>741.8756476683938</v>
      </c>
      <c r="L76" s="24">
        <v>400</v>
      </c>
      <c r="N76" s="14" t="s">
        <v>132</v>
      </c>
    </row>
    <row r="77" spans="2:14" ht="23.25">
      <c r="B77" s="14" t="s">
        <v>133</v>
      </c>
      <c r="C77" s="14"/>
      <c r="E77" s="24">
        <v>64085062</v>
      </c>
      <c r="F77" s="24">
        <v>392</v>
      </c>
      <c r="G77" s="24">
        <f>12614.4/28.4</f>
        <v>444.16901408450707</v>
      </c>
      <c r="H77" s="24">
        <v>444.16901408450707</v>
      </c>
      <c r="I77" s="24">
        <v>329.9951219512195</v>
      </c>
      <c r="J77" s="24">
        <v>483.44239631336404</v>
      </c>
      <c r="K77" s="24">
        <v>297.1554404145078</v>
      </c>
      <c r="L77" s="24">
        <v>116</v>
      </c>
      <c r="N77" s="14" t="s">
        <v>134</v>
      </c>
    </row>
    <row r="78" spans="2:14" ht="23.25">
      <c r="B78" s="14" t="s">
        <v>135</v>
      </c>
      <c r="C78" s="14"/>
      <c r="E78" s="24">
        <v>237691545</v>
      </c>
      <c r="F78" s="24">
        <v>1453</v>
      </c>
      <c r="G78" s="24">
        <f>46764.3/28.4</f>
        <v>1646.630281690141</v>
      </c>
      <c r="H78" s="24">
        <v>1646.630281690141</v>
      </c>
      <c r="I78" s="24">
        <v>1278</v>
      </c>
      <c r="J78" s="24">
        <v>1820.032258064516</v>
      </c>
      <c r="K78" s="24">
        <v>1187.9637305699484</v>
      </c>
      <c r="L78" s="24">
        <v>460</v>
      </c>
      <c r="N78" s="14" t="s">
        <v>136</v>
      </c>
    </row>
    <row r="79" spans="1:14" ht="23.25">
      <c r="A79" s="1"/>
      <c r="B79" s="1" t="s">
        <v>137</v>
      </c>
      <c r="C79" s="2"/>
      <c r="E79" s="24" t="s">
        <v>3</v>
      </c>
      <c r="F79" s="24" t="s">
        <v>3</v>
      </c>
      <c r="G79" s="24"/>
      <c r="H79" s="24"/>
      <c r="I79" s="24"/>
      <c r="J79" s="24"/>
      <c r="K79" s="24"/>
      <c r="L79" s="24" t="s">
        <v>3</v>
      </c>
      <c r="N79" s="27" t="s">
        <v>138</v>
      </c>
    </row>
    <row r="80" spans="1:14" ht="23.25">
      <c r="A80" s="1"/>
      <c r="B80" s="1" t="s">
        <v>139</v>
      </c>
      <c r="C80" s="2"/>
      <c r="E80" s="24">
        <v>26859662</v>
      </c>
      <c r="F80" s="24">
        <v>164</v>
      </c>
      <c r="G80" s="24">
        <f>4305.9/28.4</f>
        <v>151.6161971830986</v>
      </c>
      <c r="H80" s="24">
        <v>151.6161971830986</v>
      </c>
      <c r="I80" s="24">
        <v>160.45843828715363</v>
      </c>
      <c r="J80" s="24">
        <v>283.68663594470047</v>
      </c>
      <c r="K80" s="24">
        <v>83</v>
      </c>
      <c r="L80" s="24">
        <v>40</v>
      </c>
      <c r="N80" s="27" t="s">
        <v>140</v>
      </c>
    </row>
    <row r="81" spans="1:14" ht="23.25">
      <c r="A81" s="1"/>
      <c r="B81" s="1" t="s">
        <v>141</v>
      </c>
      <c r="C81" s="2"/>
      <c r="E81" s="24">
        <v>89276196</v>
      </c>
      <c r="F81" s="24">
        <v>546</v>
      </c>
      <c r="G81" s="24">
        <f>12129.7/28.4</f>
        <v>427.1021126760564</v>
      </c>
      <c r="H81" s="24">
        <v>427.1021126760564</v>
      </c>
      <c r="I81" s="24">
        <v>520.0341463414634</v>
      </c>
      <c r="J81" s="24">
        <v>802.4285714285713</v>
      </c>
      <c r="K81" s="24">
        <v>373.5336787564767</v>
      </c>
      <c r="L81" s="24">
        <v>344</v>
      </c>
      <c r="N81" s="27" t="s">
        <v>142</v>
      </c>
    </row>
    <row r="82" spans="1:14" ht="15" customHeight="1">
      <c r="A82" s="1"/>
      <c r="B82" s="2"/>
      <c r="C82" s="2"/>
      <c r="E82" s="24" t="s">
        <v>3</v>
      </c>
      <c r="F82" s="24" t="s">
        <v>3</v>
      </c>
      <c r="G82" s="24"/>
      <c r="H82" s="24"/>
      <c r="I82" s="24"/>
      <c r="J82" s="24"/>
      <c r="K82" s="24"/>
      <c r="L82" s="24" t="s">
        <v>3</v>
      </c>
      <c r="N82" s="27"/>
    </row>
    <row r="83" spans="1:14" ht="23.25">
      <c r="A83" s="12">
        <v>9</v>
      </c>
      <c r="B83" s="5" t="s">
        <v>143</v>
      </c>
      <c r="C83" s="5"/>
      <c r="E83" s="24">
        <v>42338822</v>
      </c>
      <c r="F83" s="24">
        <v>259</v>
      </c>
      <c r="G83" s="24">
        <f>6512/28.4</f>
        <v>229.29577464788733</v>
      </c>
      <c r="H83" s="24">
        <v>229.33098591549296</v>
      </c>
      <c r="I83" s="24">
        <v>228.72926829268286</v>
      </c>
      <c r="J83" s="24">
        <v>365.926267281106</v>
      </c>
      <c r="K83" s="24">
        <v>142.36269430051814</v>
      </c>
      <c r="L83" s="24">
        <v>179</v>
      </c>
      <c r="N83" s="16" t="s">
        <v>144</v>
      </c>
    </row>
    <row r="84" spans="1:14" ht="15" customHeight="1">
      <c r="A84" s="1"/>
      <c r="B84" s="5"/>
      <c r="C84" s="5"/>
      <c r="E84" s="24" t="s">
        <v>3</v>
      </c>
      <c r="F84" s="24" t="s">
        <v>3</v>
      </c>
      <c r="G84" s="24"/>
      <c r="H84" s="24"/>
      <c r="I84" s="24"/>
      <c r="J84" s="24"/>
      <c r="K84" s="24"/>
      <c r="L84" s="24" t="s">
        <v>3</v>
      </c>
      <c r="N84" s="16"/>
    </row>
    <row r="85" spans="1:14" ht="23.25">
      <c r="A85" s="12">
        <v>10</v>
      </c>
      <c r="B85" s="5" t="s">
        <v>145</v>
      </c>
      <c r="C85" s="5"/>
      <c r="E85" s="24">
        <v>72548846</v>
      </c>
      <c r="F85" s="24">
        <v>444</v>
      </c>
      <c r="G85" s="24">
        <f>8279.8/28.4</f>
        <v>291.5422535211267</v>
      </c>
      <c r="H85" s="24">
        <v>291.5422535211267</v>
      </c>
      <c r="I85" s="24">
        <v>417.7292682926829</v>
      </c>
      <c r="J85" s="24">
        <v>663.4746543778801</v>
      </c>
      <c r="K85" s="24">
        <v>303.27979274611397</v>
      </c>
      <c r="L85" s="24">
        <v>276</v>
      </c>
      <c r="N85" s="16" t="s">
        <v>146</v>
      </c>
    </row>
    <row r="86" spans="1:14" ht="15" customHeight="1">
      <c r="A86" s="1"/>
      <c r="B86" s="28"/>
      <c r="C86" s="5"/>
      <c r="E86" s="24" t="s">
        <v>3</v>
      </c>
      <c r="F86" s="24" t="s">
        <v>3</v>
      </c>
      <c r="G86" s="24"/>
      <c r="H86" s="24"/>
      <c r="I86" s="24"/>
      <c r="J86" s="24"/>
      <c r="K86" s="24"/>
      <c r="L86" s="24" t="s">
        <v>3</v>
      </c>
      <c r="N86" s="16" t="s">
        <v>147</v>
      </c>
    </row>
    <row r="87" spans="1:14" ht="23.25">
      <c r="A87" s="1"/>
      <c r="B87" s="1" t="s">
        <v>148</v>
      </c>
      <c r="C87" s="1"/>
      <c r="E87" s="24">
        <v>11444347</v>
      </c>
      <c r="F87" s="24">
        <v>70</v>
      </c>
      <c r="G87" s="24">
        <v>37</v>
      </c>
      <c r="H87" s="24"/>
      <c r="I87" s="24">
        <v>85.60487804878049</v>
      </c>
      <c r="J87" s="24">
        <v>136.25345622119815</v>
      </c>
      <c r="K87" s="24">
        <v>50.29015544041451</v>
      </c>
      <c r="L87" s="24">
        <v>20</v>
      </c>
      <c r="N87" s="27" t="s">
        <v>149</v>
      </c>
    </row>
    <row r="88" spans="1:14" ht="23.25">
      <c r="A88" s="1"/>
      <c r="B88" s="1" t="s">
        <v>150</v>
      </c>
      <c r="C88" s="1"/>
      <c r="E88" s="24" t="s">
        <v>3</v>
      </c>
      <c r="F88" s="24" t="s">
        <v>3</v>
      </c>
      <c r="G88" s="24"/>
      <c r="H88" s="24"/>
      <c r="I88" s="24"/>
      <c r="J88" s="24"/>
      <c r="K88" s="24"/>
      <c r="L88" s="24" t="s">
        <v>3</v>
      </c>
      <c r="N88" s="27" t="s">
        <v>151</v>
      </c>
    </row>
    <row r="89" spans="1:14" ht="23.25">
      <c r="A89" s="1"/>
      <c r="B89" s="1" t="s">
        <v>152</v>
      </c>
      <c r="C89" s="1"/>
      <c r="E89" s="24">
        <v>24820127</v>
      </c>
      <c r="F89" s="24">
        <v>152</v>
      </c>
      <c r="G89" s="24">
        <f>3033/28.4</f>
        <v>106.79577464788733</v>
      </c>
      <c r="H89" s="24">
        <v>106.79577464788733</v>
      </c>
      <c r="I89" s="24">
        <v>134.69773299748113</v>
      </c>
      <c r="J89" s="24">
        <v>209.30875576036868</v>
      </c>
      <c r="K89" s="24">
        <v>105</v>
      </c>
      <c r="L89" s="24">
        <v>75</v>
      </c>
      <c r="N89" s="27"/>
    </row>
    <row r="90" spans="1:14" ht="23.25">
      <c r="A90" s="1"/>
      <c r="B90" s="1" t="s">
        <v>153</v>
      </c>
      <c r="C90" s="1"/>
      <c r="E90" s="24">
        <v>3209171</v>
      </c>
      <c r="F90" s="24">
        <v>20</v>
      </c>
      <c r="G90" s="24">
        <v>4</v>
      </c>
      <c r="H90" s="24"/>
      <c r="I90" s="24">
        <v>47.802721088435376</v>
      </c>
      <c r="J90" s="24">
        <v>55.53917050691245</v>
      </c>
      <c r="K90" s="24">
        <v>10</v>
      </c>
      <c r="L90" s="24">
        <v>5</v>
      </c>
      <c r="N90" s="27" t="s">
        <v>154</v>
      </c>
    </row>
    <row r="91" spans="1:14" ht="23.25">
      <c r="A91" s="1"/>
      <c r="B91" s="1" t="s">
        <v>155</v>
      </c>
      <c r="C91" s="1"/>
      <c r="E91" s="24" t="s">
        <v>3</v>
      </c>
      <c r="F91" s="24" t="s">
        <v>3</v>
      </c>
      <c r="G91" s="24"/>
      <c r="H91" s="24"/>
      <c r="I91" s="24"/>
      <c r="J91" s="24"/>
      <c r="K91" s="24"/>
      <c r="L91" s="24" t="s">
        <v>3</v>
      </c>
      <c r="N91" s="27" t="s">
        <v>156</v>
      </c>
    </row>
    <row r="92" spans="1:14" ht="23.25">
      <c r="A92" s="1"/>
      <c r="B92" s="1" t="s">
        <v>157</v>
      </c>
      <c r="C92" s="1"/>
      <c r="E92" s="24">
        <v>33075202</v>
      </c>
      <c r="F92" s="24">
        <v>202</v>
      </c>
      <c r="G92" s="24">
        <f>4468.7/28.4</f>
        <v>157.34859154929578</v>
      </c>
      <c r="H92" s="24">
        <v>157.34859154929578</v>
      </c>
      <c r="I92" s="24">
        <v>167.8682926829268</v>
      </c>
      <c r="J92" s="24">
        <v>262.62672811059906</v>
      </c>
      <c r="K92" s="24">
        <v>136.92746113989637</v>
      </c>
      <c r="L92" s="24">
        <v>176</v>
      </c>
      <c r="N92" s="27"/>
    </row>
    <row r="93" spans="1:12" ht="15" customHeight="1">
      <c r="A93" s="1"/>
      <c r="B93" s="1"/>
      <c r="C93" s="1"/>
      <c r="E93" s="24" t="s">
        <v>3</v>
      </c>
      <c r="F93" s="24" t="s">
        <v>3</v>
      </c>
      <c r="G93" s="24"/>
      <c r="H93" s="24"/>
      <c r="I93" s="24"/>
      <c r="J93" s="24"/>
      <c r="K93" s="24"/>
      <c r="L93" s="24" t="s">
        <v>3</v>
      </c>
    </row>
    <row r="94" spans="1:14" ht="23.25">
      <c r="A94" s="12">
        <v>11</v>
      </c>
      <c r="B94" s="5" t="s">
        <v>158</v>
      </c>
      <c r="C94" s="1"/>
      <c r="E94" s="24" t="s">
        <v>3</v>
      </c>
      <c r="F94" s="24" t="s">
        <v>3</v>
      </c>
      <c r="G94" s="24"/>
      <c r="H94" s="24"/>
      <c r="I94" s="24"/>
      <c r="J94" s="24"/>
      <c r="K94" s="24"/>
      <c r="L94" s="24" t="s">
        <v>3</v>
      </c>
      <c r="N94" s="27"/>
    </row>
    <row r="95" spans="2:14" ht="23.25">
      <c r="B95" s="4" t="s">
        <v>159</v>
      </c>
      <c r="C95" s="4"/>
      <c r="E95" s="24">
        <v>15145711</v>
      </c>
      <c r="F95" s="24">
        <v>93</v>
      </c>
      <c r="G95" s="24">
        <f>3994.8/25.4</f>
        <v>157.27559055118112</v>
      </c>
      <c r="H95" s="24">
        <v>140.66197183098592</v>
      </c>
      <c r="I95" s="24">
        <v>70.6750629722922</v>
      </c>
      <c r="J95" s="24">
        <v>117.99078341013826</v>
      </c>
      <c r="K95" s="24">
        <v>40</v>
      </c>
      <c r="L95" s="24">
        <v>18</v>
      </c>
      <c r="N95" s="16" t="s">
        <v>160</v>
      </c>
    </row>
    <row r="96" spans="2:14" ht="11.25" customHeight="1">
      <c r="B96" s="4"/>
      <c r="C96" s="4"/>
      <c r="E96" s="24" t="s">
        <v>3</v>
      </c>
      <c r="F96" s="24" t="s">
        <v>3</v>
      </c>
      <c r="G96" s="24"/>
      <c r="H96" s="24"/>
      <c r="I96" s="24"/>
      <c r="J96" s="24"/>
      <c r="K96" s="24"/>
      <c r="L96" s="24" t="s">
        <v>3</v>
      </c>
      <c r="N96" s="4"/>
    </row>
    <row r="97" spans="1:14" ht="23.25">
      <c r="A97" s="12">
        <v>12</v>
      </c>
      <c r="B97" s="5" t="s">
        <v>161</v>
      </c>
      <c r="C97" s="5"/>
      <c r="E97" s="24">
        <v>314844707</v>
      </c>
      <c r="F97" s="24">
        <v>1925</v>
      </c>
      <c r="G97" s="24">
        <f>51796.3/28.4</f>
        <v>1823.8133802816903</v>
      </c>
      <c r="H97" s="24">
        <v>1823.8133802816903</v>
      </c>
      <c r="I97" s="24">
        <v>1918.570731707317</v>
      </c>
      <c r="J97" s="24">
        <v>2981.6958525345626</v>
      </c>
      <c r="K97" s="24">
        <v>1365.5181347150258</v>
      </c>
      <c r="L97" s="24">
        <v>804</v>
      </c>
      <c r="N97" s="16" t="s">
        <v>162</v>
      </c>
    </row>
    <row r="98" spans="1:14" ht="23.25">
      <c r="A98" s="1"/>
      <c r="B98" s="1" t="s">
        <v>163</v>
      </c>
      <c r="C98" s="1"/>
      <c r="E98" s="24">
        <v>6473856</v>
      </c>
      <c r="F98" s="24">
        <v>40</v>
      </c>
      <c r="G98" s="24">
        <v>3</v>
      </c>
      <c r="H98" s="24">
        <v>2</v>
      </c>
      <c r="I98" s="24">
        <v>180.34562211981566</v>
      </c>
      <c r="J98" s="24">
        <v>180.34562211981566</v>
      </c>
      <c r="K98" s="24" t="s">
        <v>207</v>
      </c>
      <c r="L98" s="24" t="s">
        <v>207</v>
      </c>
      <c r="N98" s="27" t="s">
        <v>164</v>
      </c>
    </row>
    <row r="99" spans="1:14" ht="23.25">
      <c r="A99" s="1"/>
      <c r="B99" s="1" t="s">
        <v>165</v>
      </c>
      <c r="C99" s="1"/>
      <c r="E99" s="24" t="s">
        <v>207</v>
      </c>
      <c r="F99" s="24" t="s">
        <v>207</v>
      </c>
      <c r="G99" s="24" t="s">
        <v>207</v>
      </c>
      <c r="H99" s="24" t="s">
        <v>207</v>
      </c>
      <c r="I99" s="24" t="s">
        <v>207</v>
      </c>
      <c r="J99" s="24" t="s">
        <v>207</v>
      </c>
      <c r="K99" s="24" t="s">
        <v>207</v>
      </c>
      <c r="L99" s="24" t="s">
        <v>207</v>
      </c>
      <c r="N99" s="27" t="s">
        <v>166</v>
      </c>
    </row>
    <row r="100" spans="1:14" ht="23.25">
      <c r="A100" s="1"/>
      <c r="B100" s="1" t="s">
        <v>167</v>
      </c>
      <c r="C100" s="1"/>
      <c r="E100" s="24">
        <v>133222482</v>
      </c>
      <c r="F100" s="24">
        <v>814</v>
      </c>
      <c r="G100" s="24">
        <f>25916.9/28.4</f>
        <v>912.5669014084508</v>
      </c>
      <c r="H100" s="24">
        <v>912.5669014084508</v>
      </c>
      <c r="I100" s="24">
        <v>801.2560975609756</v>
      </c>
      <c r="J100" s="24">
        <v>1257.147465437788</v>
      </c>
      <c r="K100" s="24">
        <v>521.8445595854922</v>
      </c>
      <c r="L100" s="24">
        <v>110</v>
      </c>
      <c r="N100" s="27" t="s">
        <v>168</v>
      </c>
    </row>
    <row r="101" spans="1:14" ht="11.25" customHeight="1">
      <c r="A101" s="1"/>
      <c r="B101" s="1"/>
      <c r="C101" s="1"/>
      <c r="E101" s="24" t="s">
        <v>3</v>
      </c>
      <c r="F101" s="24" t="s">
        <v>3</v>
      </c>
      <c r="G101" s="24"/>
      <c r="H101" s="24"/>
      <c r="I101" s="24"/>
      <c r="J101" s="24"/>
      <c r="K101" s="24"/>
      <c r="L101" s="24" t="s">
        <v>3</v>
      </c>
      <c r="N101" s="27" t="s">
        <v>169</v>
      </c>
    </row>
    <row r="102" spans="1:14" ht="23.25">
      <c r="A102" s="1"/>
      <c r="B102" s="1" t="s">
        <v>170</v>
      </c>
      <c r="C102" s="1"/>
      <c r="E102" s="24">
        <v>12143384</v>
      </c>
      <c r="F102" s="24">
        <v>74</v>
      </c>
      <c r="G102" s="24">
        <f>1974/28.4</f>
        <v>69.50704225352113</v>
      </c>
      <c r="H102" s="24">
        <v>69.50704225352113</v>
      </c>
      <c r="I102" s="24">
        <v>26.565853658536582</v>
      </c>
      <c r="J102" s="24">
        <v>45.76958525345623</v>
      </c>
      <c r="K102" s="24">
        <v>16.00518134715026</v>
      </c>
      <c r="L102" s="24">
        <v>256</v>
      </c>
      <c r="N102" s="27" t="s">
        <v>171</v>
      </c>
    </row>
    <row r="103" spans="1:14" ht="11.25" customHeight="1">
      <c r="A103" s="1"/>
      <c r="B103" s="1"/>
      <c r="C103" s="1"/>
      <c r="E103" s="24" t="s">
        <v>3</v>
      </c>
      <c r="F103" s="24" t="s">
        <v>3</v>
      </c>
      <c r="G103" s="24"/>
      <c r="H103" s="24"/>
      <c r="I103" s="24"/>
      <c r="J103" s="24"/>
      <c r="K103" s="24"/>
      <c r="L103" s="24" t="s">
        <v>3</v>
      </c>
      <c r="N103" s="27" t="s">
        <v>172</v>
      </c>
    </row>
    <row r="104" spans="1:14" ht="23.25">
      <c r="A104" s="1"/>
      <c r="B104" s="1" t="s">
        <v>173</v>
      </c>
      <c r="C104" s="1"/>
      <c r="E104" s="24">
        <v>33426495</v>
      </c>
      <c r="F104" s="24">
        <v>204</v>
      </c>
      <c r="G104" s="24">
        <f>6592.6/28.4</f>
        <v>232.13380281690144</v>
      </c>
      <c r="H104" s="24">
        <v>232.13380281690144</v>
      </c>
      <c r="I104" s="24">
        <v>167.25121951219512</v>
      </c>
      <c r="J104" s="24">
        <v>253.85253456221196</v>
      </c>
      <c r="K104" s="24">
        <v>146.4455958549223</v>
      </c>
      <c r="L104" s="24">
        <v>121</v>
      </c>
      <c r="N104" s="27" t="s">
        <v>174</v>
      </c>
    </row>
    <row r="105" spans="1:14" ht="23.25">
      <c r="A105" s="1"/>
      <c r="B105" s="1" t="s">
        <v>175</v>
      </c>
      <c r="C105" s="1"/>
      <c r="E105" s="24" t="s">
        <v>3</v>
      </c>
      <c r="F105" s="24" t="s">
        <v>3</v>
      </c>
      <c r="G105" s="24"/>
      <c r="H105" s="24"/>
      <c r="I105" s="24"/>
      <c r="J105" s="24"/>
      <c r="K105" s="24"/>
      <c r="L105" s="24" t="s">
        <v>3</v>
      </c>
      <c r="N105" s="27"/>
    </row>
    <row r="106" spans="1:14" ht="23.25">
      <c r="A106" s="1"/>
      <c r="B106" s="1" t="s">
        <v>176</v>
      </c>
      <c r="C106" s="1"/>
      <c r="E106" s="24">
        <v>71890949</v>
      </c>
      <c r="F106" s="24">
        <v>440</v>
      </c>
      <c r="G106" s="24">
        <f>11043.9/28.4</f>
        <v>388.86971830985914</v>
      </c>
      <c r="H106" s="24">
        <v>388.86971830985914</v>
      </c>
      <c r="I106" s="24">
        <v>482.95365853658535</v>
      </c>
      <c r="J106" s="24">
        <v>794.0460829493087</v>
      </c>
      <c r="K106" s="24">
        <v>285.87564766839375</v>
      </c>
      <c r="L106" s="24">
        <v>179</v>
      </c>
      <c r="N106" s="27" t="s">
        <v>177</v>
      </c>
    </row>
    <row r="107" spans="1:14" ht="23.25">
      <c r="A107" s="1"/>
      <c r="B107" s="1" t="s">
        <v>178</v>
      </c>
      <c r="C107" s="1"/>
      <c r="E107" s="24">
        <v>40557445</v>
      </c>
      <c r="F107" s="24">
        <v>248</v>
      </c>
      <c r="G107" s="24">
        <f>5723.4/28.4</f>
        <v>201.5281690140845</v>
      </c>
      <c r="H107" s="24">
        <v>201.5281690140845</v>
      </c>
      <c r="I107" s="24">
        <v>206.70487804878047</v>
      </c>
      <c r="J107" s="24">
        <v>303.57142857142856</v>
      </c>
      <c r="K107" s="24">
        <v>224.95336787564767</v>
      </c>
      <c r="L107" s="24">
        <v>88</v>
      </c>
      <c r="N107" s="27" t="s">
        <v>179</v>
      </c>
    </row>
    <row r="108" spans="1:14" ht="23.25">
      <c r="A108" s="1"/>
      <c r="B108" s="1" t="s">
        <v>180</v>
      </c>
      <c r="C108" s="1"/>
      <c r="E108" s="24">
        <v>8703768</v>
      </c>
      <c r="F108" s="24">
        <v>53</v>
      </c>
      <c r="G108" s="24">
        <f>468.2/28.4</f>
        <v>16.485915492957748</v>
      </c>
      <c r="H108" s="24">
        <v>16.485915492957748</v>
      </c>
      <c r="I108" s="24">
        <v>72.85121951219513</v>
      </c>
      <c r="J108" s="24">
        <v>81.39170506912441</v>
      </c>
      <c r="K108" s="24">
        <v>97.89119170984456</v>
      </c>
      <c r="L108" s="24">
        <v>12</v>
      </c>
      <c r="N108" s="27" t="s">
        <v>181</v>
      </c>
    </row>
    <row r="109" spans="1:14" ht="23.25">
      <c r="A109" s="1"/>
      <c r="B109" s="1" t="s">
        <v>182</v>
      </c>
      <c r="C109" s="1"/>
      <c r="E109" s="24">
        <v>8426329</v>
      </c>
      <c r="F109" s="24">
        <v>52</v>
      </c>
      <c r="G109" s="24">
        <f>25.4/28.4</f>
        <v>0.8943661971830986</v>
      </c>
      <c r="H109" s="24">
        <v>1</v>
      </c>
      <c r="I109" s="24">
        <v>67.39268292682928</v>
      </c>
      <c r="J109" s="24">
        <v>66.19815668202766</v>
      </c>
      <c r="K109" s="24">
        <v>73.50259067357513</v>
      </c>
      <c r="L109" s="24">
        <v>37</v>
      </c>
      <c r="N109" s="27" t="s">
        <v>183</v>
      </c>
    </row>
    <row r="110" spans="1:14" ht="15" customHeight="1">
      <c r="A110" s="29"/>
      <c r="B110" s="29"/>
      <c r="C110" s="29"/>
      <c r="E110" s="24" t="s">
        <v>3</v>
      </c>
      <c r="F110" s="24" t="s">
        <v>3</v>
      </c>
      <c r="G110" s="24"/>
      <c r="H110" s="24"/>
      <c r="I110" s="24"/>
      <c r="J110" s="24"/>
      <c r="K110" s="24"/>
      <c r="L110" s="24" t="s">
        <v>3</v>
      </c>
      <c r="N110" s="30"/>
    </row>
    <row r="111" spans="1:14" ht="23.25">
      <c r="A111" s="1"/>
      <c r="B111" s="5" t="s">
        <v>184</v>
      </c>
      <c r="C111" s="5"/>
      <c r="E111" s="24">
        <v>2513361370</v>
      </c>
      <c r="F111" s="24">
        <v>15366</v>
      </c>
      <c r="G111" s="24">
        <f>391557.5/28.4</f>
        <v>13787.235915492958</v>
      </c>
      <c r="H111" s="24">
        <v>13787.235915492958</v>
      </c>
      <c r="I111" s="24">
        <v>13844.526829268296</v>
      </c>
      <c r="J111" s="24">
        <v>20698.304147465435</v>
      </c>
      <c r="K111" s="24">
        <v>11815.751295336788</v>
      </c>
      <c r="L111" s="24">
        <v>9201</v>
      </c>
      <c r="N111" s="16" t="s">
        <v>185</v>
      </c>
    </row>
    <row r="112" spans="1:14" ht="23.25">
      <c r="A112" s="1"/>
      <c r="B112" s="5" t="s">
        <v>186</v>
      </c>
      <c r="C112" s="5"/>
      <c r="E112" s="24" t="s">
        <v>3</v>
      </c>
      <c r="F112" s="24" t="s">
        <v>3</v>
      </c>
      <c r="G112" s="24"/>
      <c r="H112" s="24"/>
      <c r="I112" s="24"/>
      <c r="J112" s="24"/>
      <c r="K112" s="24"/>
      <c r="L112" s="24" t="s">
        <v>3</v>
      </c>
      <c r="N112" s="16" t="s">
        <v>187</v>
      </c>
    </row>
    <row r="113" spans="1:14" ht="23.25">
      <c r="A113" s="1"/>
      <c r="B113" s="1" t="s">
        <v>188</v>
      </c>
      <c r="C113" s="1"/>
      <c r="E113" s="24">
        <v>25945091</v>
      </c>
      <c r="F113" s="24">
        <v>159</v>
      </c>
      <c r="G113" s="24">
        <f>1085/28.4</f>
        <v>38.20422535211268</v>
      </c>
      <c r="H113" s="24">
        <v>38</v>
      </c>
      <c r="I113" s="24">
        <v>84.7219512195122</v>
      </c>
      <c r="J113" s="24">
        <v>137.64055299539172</v>
      </c>
      <c r="K113" s="24">
        <v>189.96891191709844</v>
      </c>
      <c r="L113" s="24">
        <v>111</v>
      </c>
      <c r="N113" s="27" t="s">
        <v>189</v>
      </c>
    </row>
    <row r="114" spans="1:14" ht="23.25">
      <c r="A114" s="1"/>
      <c r="B114" s="1" t="s">
        <v>190</v>
      </c>
      <c r="C114" s="1"/>
      <c r="E114" s="24">
        <v>940492859</v>
      </c>
      <c r="F114" s="24">
        <v>5750</v>
      </c>
      <c r="G114" s="24">
        <f>172601.4/28.4</f>
        <v>6077.514084507043</v>
      </c>
      <c r="H114" s="24">
        <v>5325.088028169014</v>
      </c>
      <c r="I114" s="24">
        <v>5211.321951219512</v>
      </c>
      <c r="J114" s="24">
        <v>7435.755760368664</v>
      </c>
      <c r="K114" s="24">
        <v>5002.4559585492225</v>
      </c>
      <c r="L114" s="24">
        <v>3367</v>
      </c>
      <c r="N114" s="27" t="s">
        <v>191</v>
      </c>
    </row>
    <row r="115" spans="1:14" ht="23.25">
      <c r="A115" s="1"/>
      <c r="B115" s="1" t="s">
        <v>192</v>
      </c>
      <c r="C115" s="1"/>
      <c r="E115" s="24">
        <v>1135547655</v>
      </c>
      <c r="F115" s="24">
        <v>6942</v>
      </c>
      <c r="G115" s="24">
        <f>291144.5/28.4</f>
        <v>10251.56690140845</v>
      </c>
      <c r="H115" s="24">
        <v>6034.288732394366</v>
      </c>
      <c r="I115" s="24">
        <v>6466.763414634146</v>
      </c>
      <c r="J115" s="24">
        <v>10178.6267281106</v>
      </c>
      <c r="K115" s="24">
        <v>4641.880829015544</v>
      </c>
      <c r="L115" s="24">
        <v>3258</v>
      </c>
      <c r="N115" s="27" t="s">
        <v>193</v>
      </c>
    </row>
    <row r="116" spans="1:14" ht="23.25">
      <c r="A116" s="1"/>
      <c r="B116" s="1" t="s">
        <v>194</v>
      </c>
      <c r="C116" s="1"/>
      <c r="E116" s="24" t="s">
        <v>3</v>
      </c>
      <c r="F116" s="24" t="s">
        <v>3</v>
      </c>
      <c r="G116" s="24"/>
      <c r="H116" s="24"/>
      <c r="I116" s="24"/>
      <c r="J116" s="24"/>
      <c r="K116" s="24"/>
      <c r="L116" s="24" t="s">
        <v>3</v>
      </c>
      <c r="N116" s="27" t="s">
        <v>195</v>
      </c>
    </row>
    <row r="117" spans="1:14" ht="23.25">
      <c r="A117" s="1"/>
      <c r="B117" s="5" t="s">
        <v>196</v>
      </c>
      <c r="C117" s="1"/>
      <c r="E117" s="24" t="s">
        <v>3</v>
      </c>
      <c r="F117" s="24" t="s">
        <v>3</v>
      </c>
      <c r="G117" s="24"/>
      <c r="H117" s="24"/>
      <c r="I117" s="24"/>
      <c r="J117" s="24"/>
      <c r="K117" s="24"/>
      <c r="L117" s="24" t="s">
        <v>3</v>
      </c>
      <c r="N117" s="16" t="s">
        <v>197</v>
      </c>
    </row>
    <row r="118" spans="1:14" ht="23.25">
      <c r="A118" s="1"/>
      <c r="B118" s="1" t="s">
        <v>198</v>
      </c>
      <c r="C118" s="1"/>
      <c r="E118" s="24">
        <v>235012154</v>
      </c>
      <c r="F118" s="24">
        <v>1437</v>
      </c>
      <c r="G118" s="24">
        <f>41835.4/28.4</f>
        <v>1473.0774647887324</v>
      </c>
      <c r="H118" s="24">
        <v>1473.0774647887324</v>
      </c>
      <c r="I118" s="24">
        <v>1121</v>
      </c>
      <c r="J118" s="24">
        <v>1601.6359447004609</v>
      </c>
      <c r="K118" s="24">
        <v>1001.6943005181347</v>
      </c>
      <c r="L118" s="24">
        <v>1433</v>
      </c>
      <c r="N118" s="27" t="s">
        <v>199</v>
      </c>
    </row>
    <row r="119" spans="1:14" ht="23.25">
      <c r="A119" s="1"/>
      <c r="B119" s="1" t="s">
        <v>200</v>
      </c>
      <c r="C119" s="1"/>
      <c r="E119" s="24" t="s">
        <v>3</v>
      </c>
      <c r="F119" s="24" t="s">
        <v>3</v>
      </c>
      <c r="G119" s="24"/>
      <c r="H119" s="24"/>
      <c r="I119" s="24"/>
      <c r="J119" s="24"/>
      <c r="K119" s="24"/>
      <c r="L119" s="24" t="s">
        <v>3</v>
      </c>
      <c r="N119" s="27" t="s">
        <v>201</v>
      </c>
    </row>
    <row r="120" spans="1:14" ht="23.25">
      <c r="A120" s="1"/>
      <c r="B120" s="1" t="s">
        <v>190</v>
      </c>
      <c r="C120" s="5"/>
      <c r="E120" s="24">
        <v>115226319</v>
      </c>
      <c r="F120" s="24">
        <v>704</v>
      </c>
      <c r="G120" s="24">
        <f>15966.2/28.4</f>
        <v>562.1901408450705</v>
      </c>
      <c r="H120" s="24">
        <v>562.1901408450705</v>
      </c>
      <c r="I120" s="24">
        <v>655.1609756097561</v>
      </c>
      <c r="J120" s="24">
        <v>867.1566820276497</v>
      </c>
      <c r="K120" s="24">
        <v>658.1658031088083</v>
      </c>
      <c r="L120" s="24">
        <v>672</v>
      </c>
      <c r="N120" s="27" t="s">
        <v>191</v>
      </c>
    </row>
    <row r="121" spans="1:14" ht="23.25">
      <c r="A121" s="1"/>
      <c r="B121" s="1" t="s">
        <v>202</v>
      </c>
      <c r="C121" s="1"/>
      <c r="E121" s="24">
        <v>61137292</v>
      </c>
      <c r="F121" s="24">
        <v>374</v>
      </c>
      <c r="G121" s="24">
        <f>10085.1/28.4</f>
        <v>355.10915492957747</v>
      </c>
      <c r="H121" s="24">
        <v>355.10915492957747</v>
      </c>
      <c r="I121" s="24">
        <v>306.6731707317073</v>
      </c>
      <c r="J121" s="24">
        <v>477.1152073732719</v>
      </c>
      <c r="K121" s="24">
        <v>322.18652849740937</v>
      </c>
      <c r="L121" s="24">
        <v>361</v>
      </c>
      <c r="N121" s="27" t="s">
        <v>193</v>
      </c>
    </row>
    <row r="122" spans="1:14" ht="23.25">
      <c r="A122" s="32"/>
      <c r="B122" s="32" t="s">
        <v>203</v>
      </c>
      <c r="C122" s="32"/>
      <c r="D122" s="21"/>
      <c r="E122" s="25"/>
      <c r="F122" s="25"/>
      <c r="G122" s="25"/>
      <c r="H122" s="25"/>
      <c r="I122" s="25"/>
      <c r="J122" s="25"/>
      <c r="K122" s="25"/>
      <c r="L122" s="25"/>
      <c r="M122" s="19"/>
      <c r="N122" s="31" t="s">
        <v>204</v>
      </c>
    </row>
    <row r="123" spans="1:14" ht="15" customHeight="1">
      <c r="A123" s="2"/>
      <c r="B123" s="2"/>
      <c r="C123" s="2"/>
      <c r="D123" s="34"/>
      <c r="E123" s="2"/>
      <c r="F123" s="2"/>
      <c r="G123" s="2"/>
      <c r="H123" s="2"/>
      <c r="I123" s="2"/>
      <c r="J123" s="2"/>
      <c r="K123" s="2"/>
      <c r="L123" s="2"/>
      <c r="M123" s="2"/>
      <c r="N123" s="30"/>
    </row>
    <row r="124" spans="1:15" ht="23.25">
      <c r="A124" s="2"/>
      <c r="B124" s="2"/>
      <c r="C124" s="2"/>
      <c r="D124" s="3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</sheetData>
  <sheetProtection/>
  <mergeCells count="8">
    <mergeCell ref="A9:D9"/>
    <mergeCell ref="A15:D15"/>
    <mergeCell ref="E7:F7"/>
    <mergeCell ref="E8:F8"/>
    <mergeCell ref="E16:F16"/>
    <mergeCell ref="E17:F17"/>
    <mergeCell ref="I5:K5"/>
    <mergeCell ref="I6:K6"/>
  </mergeCells>
  <printOptions/>
  <pageMargins left="0.65" right="0.7086614173228347" top="0.59" bottom="0.35" header="0.31496062992125984" footer="0.31496062992125984"/>
  <pageSetup horizontalDpi="600" verticalDpi="600" orientation="landscape" paperSize="9" scale="63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2010-06-29T04:16:04Z</cp:lastPrinted>
  <dcterms:created xsi:type="dcterms:W3CDTF">2009-02-24T07:54:10Z</dcterms:created>
  <dcterms:modified xsi:type="dcterms:W3CDTF">2010-07-13T08:19:01Z</dcterms:modified>
  <cp:category/>
  <cp:version/>
  <cp:contentType/>
  <cp:contentStatus/>
</cp:coreProperties>
</file>