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T-1.2." sheetId="1" r:id="rId1"/>
  </sheets>
  <definedNames/>
  <calcPr fullCalcOnLoad="1"/>
</workbook>
</file>

<file path=xl/sharedStrings.xml><?xml version="1.0" encoding="utf-8"?>
<sst xmlns="http://schemas.openxmlformats.org/spreadsheetml/2006/main" count="129" uniqueCount="80">
  <si>
    <t>ตาราง</t>
  </si>
  <si>
    <t>TABLE</t>
  </si>
  <si>
    <t>จำนวนประชากร</t>
  </si>
  <si>
    <t>ในเขตเทศบาล</t>
  </si>
  <si>
    <t>นอกเขตเทศบาล</t>
  </si>
  <si>
    <t>Total</t>
  </si>
  <si>
    <t>Number of population</t>
  </si>
  <si>
    <t xml:space="preserve"> อำเภอ/กิ่งอำเภอ</t>
  </si>
  <si>
    <t xml:space="preserve"> Mueang _ _ _ _ District</t>
  </si>
  <si>
    <t>District/Minor district</t>
  </si>
  <si>
    <t>ยอดรวม</t>
  </si>
  <si>
    <t>อัตราการเปลี่ยนแปลง (%)</t>
  </si>
  <si>
    <t>Percent  change</t>
  </si>
  <si>
    <t>อำเภอเมืองจันทบุรี</t>
  </si>
  <si>
    <t>เทศบาลเมืองจันทบุรี</t>
  </si>
  <si>
    <t>เทศบาลตำบลจันทนิมิต</t>
  </si>
  <si>
    <t>เทศบาลตำบลท่าช้าง</t>
  </si>
  <si>
    <t>เทศบาลตำบลบางกะจะ</t>
  </si>
  <si>
    <t>เทศบาลตำบลพลับพลานารายณ์</t>
  </si>
  <si>
    <t>เทศบาลตำบลหนองบัว</t>
  </si>
  <si>
    <t>อำเภอขลุง</t>
  </si>
  <si>
    <t>เทศบาลเมืองขลุง</t>
  </si>
  <si>
    <t>อำเภอท่าใหม่</t>
  </si>
  <si>
    <t>เทศบาลตำบลท่าใหม่</t>
  </si>
  <si>
    <t>เทศบาลตำบลเนินสูง</t>
  </si>
  <si>
    <t>เทศบาลตำบลหนองคล้า</t>
  </si>
  <si>
    <t>อำเภอโป่งน้ำร้อน</t>
  </si>
  <si>
    <t>เทศบาลตำบลโป่งน้ำร้อน</t>
  </si>
  <si>
    <t>อำเภอมะขาม</t>
  </si>
  <si>
    <t>เทศบาลตำบลมะขาม</t>
  </si>
  <si>
    <t>อำเภอแหลมสิงห์</t>
  </si>
  <si>
    <t>เทศบาลตำบลปากน้ำแหลมสิงห์</t>
  </si>
  <si>
    <t>เทศบาลตำบลพลิ้ว</t>
  </si>
  <si>
    <t>อำเภอสอยดาว</t>
  </si>
  <si>
    <t>เทศบาลตำบลทรายขาว</t>
  </si>
  <si>
    <t>อำเภอแก่งหางแมว</t>
  </si>
  <si>
    <t>อำเภอนายายอาม</t>
  </si>
  <si>
    <t>เทศบาลตำบลนายายอาม</t>
  </si>
  <si>
    <t>กิ่งอำเภอเขาคิชฌกูฏ</t>
  </si>
  <si>
    <t>Municiple area</t>
  </si>
  <si>
    <t>Non - Municiple area</t>
  </si>
  <si>
    <t>Mueang Chanthaburi District</t>
  </si>
  <si>
    <t>Chanthaburi Town Munitcipality</t>
  </si>
  <si>
    <t>Chanthanimit Subdistrict Munitcipality</t>
  </si>
  <si>
    <t>Tha Chang Subdistrict Munitcipality</t>
  </si>
  <si>
    <t>Bang Kacha Subdistrict Munitcipality</t>
  </si>
  <si>
    <t>Phlap Phla Naria Subdistrict Munitcipality</t>
  </si>
  <si>
    <t>Nong Bua Subdistrict Munitcipality</t>
  </si>
  <si>
    <t>Khlung District</t>
  </si>
  <si>
    <t>Khlung Town Munitcipality</t>
  </si>
  <si>
    <t>Tha Mai District</t>
  </si>
  <si>
    <t>Tha Mai District Subdistrict Munitcipality</t>
  </si>
  <si>
    <t>Noen Sung Subdistrict Munitcipality</t>
  </si>
  <si>
    <t>Nong Khla Subdistrict Munitcipality</t>
  </si>
  <si>
    <t>Pong Nam Ron District</t>
  </si>
  <si>
    <t>Pong Nam Ron Subdistrict Munitcipality</t>
  </si>
  <si>
    <t>Makham District</t>
  </si>
  <si>
    <t>Nakham Subdistrict Munitcipality</t>
  </si>
  <si>
    <t>Laem Sing District</t>
  </si>
  <si>
    <t>Pak Nom Leam Sing Subdistrict Munitcipality</t>
  </si>
  <si>
    <t>Phliu Subdistrict Munitcipality</t>
  </si>
  <si>
    <t>Soi Dao District</t>
  </si>
  <si>
    <t>Sai Khao Subdistrict Munitcipality</t>
  </si>
  <si>
    <t>Kaeng Hang Maeu District</t>
  </si>
  <si>
    <t>Na Yai Am District</t>
  </si>
  <si>
    <t>Na Yai Am Subdistrict Munitcipality</t>
  </si>
  <si>
    <t>Khao Khitchakut Minor District</t>
  </si>
  <si>
    <t>(2004)</t>
  </si>
  <si>
    <t>(2003)</t>
  </si>
  <si>
    <t>(2002)</t>
  </si>
  <si>
    <t>ความหนาแน่นของประชากร (ต่อ ตร.กม.)</t>
  </si>
  <si>
    <t>Population density (Per sq.km.)</t>
  </si>
  <si>
    <t>(2005)</t>
  </si>
  <si>
    <t>จำนวนประชากรจากการทะเบียน อัตราการเปลี่ยนแปลง  และความหนาแน่นของประชากร จำแนกเป็นรายอำเภอ พ.ศ.2545 - 2549</t>
  </si>
  <si>
    <t>NUMBER OF POPULATION FROM REGISTRATION RECORD, PERCENT CHANGE AND DENSITY BY DISTRICT: 2002 - 2006</t>
  </si>
  <si>
    <t>(2006)</t>
  </si>
  <si>
    <t>จำนวนประชากรจากการทะเบียน อัตราการเปลี่ยนแปลง  และความหนาแน่นของประชากร จำแนกเป็นรายอำเภอ พ.ศ.2545 - 2549 (ต่อ)</t>
  </si>
  <si>
    <t>NUMBER OF POPULATION FROM REGISTRATION RECORD, PERCENT CHANGE AND DENSITY BY DISTRICT: 2002 - 2006 (CONTD.)</t>
  </si>
  <si>
    <t xml:space="preserve">        ที่มา :  ที่ทำการปกครองจังหวัดจันทบุรี</t>
  </si>
  <si>
    <t xml:space="preserve"> Source :   Chanthaburi Provincial  Administration Office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</si>
</sst>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4"/>
      <name val="Cordia New"/>
      <family val="0"/>
    </font>
    <font>
      <sz val="11"/>
      <color indexed="8"/>
      <name val="Calibri"/>
      <family val="2"/>
    </font>
    <font>
      <b/>
      <sz val="14"/>
      <name val="AngsanaUPC"/>
      <family val="1"/>
    </font>
    <font>
      <sz val="14"/>
      <name val="AngsanaUPC"/>
      <family val="1"/>
    </font>
    <font>
      <sz val="12"/>
      <name val="AngsanaUPC"/>
      <family val="1"/>
    </font>
    <font>
      <b/>
      <sz val="13"/>
      <name val="AngsanaUPC"/>
      <family val="1"/>
    </font>
    <font>
      <b/>
      <sz val="12"/>
      <name val="AngsanaUPC"/>
      <family val="1"/>
    </font>
    <font>
      <sz val="9"/>
      <name val="AngsanaUPC"/>
      <family val="1"/>
    </font>
    <font>
      <b/>
      <sz val="9"/>
      <name val="AngsanaUPC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11" xfId="0" applyFont="1" applyBorder="1" applyAlignment="1">
      <alignment horizontal="left" indent="2"/>
    </xf>
    <xf numFmtId="0" fontId="7" fillId="0" borderId="0" xfId="0" applyFont="1" applyAlignment="1">
      <alignment horizontal="left" indent="2"/>
    </xf>
    <xf numFmtId="0" fontId="7" fillId="0" borderId="0" xfId="0" applyFont="1" applyBorder="1" applyAlignment="1">
      <alignment horizontal="left" indent="2"/>
    </xf>
    <xf numFmtId="0" fontId="7" fillId="0" borderId="12" xfId="0" applyFont="1" applyBorder="1" applyAlignment="1">
      <alignment horizontal="left" indent="2"/>
    </xf>
    <xf numFmtId="3" fontId="4" fillId="0" borderId="13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4" fillId="0" borderId="14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6" xfId="0" applyFont="1" applyBorder="1" applyAlignment="1" quotePrefix="1">
      <alignment horizontal="center"/>
    </xf>
    <xf numFmtId="4" fontId="4" fillId="0" borderId="11" xfId="0" applyNumberFormat="1" applyFont="1" applyBorder="1" applyAlignment="1">
      <alignment/>
    </xf>
    <xf numFmtId="4" fontId="4" fillId="0" borderId="16" xfId="0" applyNumberFormat="1" applyFont="1" applyBorder="1" applyAlignment="1">
      <alignment/>
    </xf>
    <xf numFmtId="0" fontId="4" fillId="0" borderId="0" xfId="0" applyFont="1" applyAlignment="1">
      <alignment horizontal="left" indent="2"/>
    </xf>
    <xf numFmtId="3" fontId="6" fillId="0" borderId="13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8" fillId="0" borderId="11" xfId="0" applyFont="1" applyBorder="1" applyAlignment="1">
      <alignment horizontal="left" indent="2"/>
    </xf>
    <xf numFmtId="0" fontId="6" fillId="0" borderId="0" xfId="0" applyFont="1" applyAlignment="1">
      <alignment/>
    </xf>
    <xf numFmtId="4" fontId="6" fillId="0" borderId="11" xfId="0" applyNumberFormat="1" applyFont="1" applyBorder="1" applyAlignment="1">
      <alignment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 horizontal="left" indent="2"/>
    </xf>
    <xf numFmtId="0" fontId="6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0" xfId="0" applyFont="1" applyBorder="1" applyAlignment="1">
      <alignment/>
    </xf>
    <xf numFmtId="4" fontId="6" fillId="0" borderId="16" xfId="0" applyNumberFormat="1" applyFont="1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4" fontId="6" fillId="0" borderId="15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0" fontId="6" fillId="0" borderId="17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1" xfId="0" applyFont="1" applyBorder="1" applyAlignment="1">
      <alignment/>
    </xf>
    <xf numFmtId="3" fontId="6" fillId="33" borderId="16" xfId="0" applyNumberFormat="1" applyFont="1" applyFill="1" applyBorder="1" applyAlignment="1">
      <alignment horizontal="center"/>
    </xf>
    <xf numFmtId="3" fontId="6" fillId="33" borderId="13" xfId="0" applyNumberFormat="1" applyFont="1" applyFill="1" applyBorder="1" applyAlignment="1">
      <alignment horizontal="center"/>
    </xf>
    <xf numFmtId="3" fontId="4" fillId="33" borderId="13" xfId="0" applyNumberFormat="1" applyFont="1" applyFill="1" applyBorder="1" applyAlignment="1">
      <alignment horizontal="center"/>
    </xf>
    <xf numFmtId="2" fontId="6" fillId="33" borderId="16" xfId="0" applyNumberFormat="1" applyFont="1" applyFill="1" applyBorder="1" applyAlignment="1">
      <alignment horizontal="center"/>
    </xf>
    <xf numFmtId="2" fontId="6" fillId="33" borderId="13" xfId="0" applyNumberFormat="1" applyFont="1" applyFill="1" applyBorder="1" applyAlignment="1">
      <alignment horizontal="center"/>
    </xf>
    <xf numFmtId="2" fontId="4" fillId="33" borderId="13" xfId="0" applyNumberFormat="1" applyFont="1" applyFill="1" applyBorder="1" applyAlignment="1">
      <alignment horizontal="center"/>
    </xf>
    <xf numFmtId="2" fontId="4" fillId="33" borderId="16" xfId="0" applyNumberFormat="1" applyFont="1" applyFill="1" applyBorder="1" applyAlignment="1">
      <alignment horizontal="center"/>
    </xf>
    <xf numFmtId="2" fontId="4" fillId="33" borderId="14" xfId="0" applyNumberFormat="1" applyFont="1" applyFill="1" applyBorder="1" applyAlignment="1">
      <alignment horizontal="center"/>
    </xf>
    <xf numFmtId="4" fontId="6" fillId="33" borderId="11" xfId="0" applyNumberFormat="1" applyFont="1" applyFill="1" applyBorder="1" applyAlignment="1">
      <alignment horizontal="center"/>
    </xf>
    <xf numFmtId="4" fontId="6" fillId="33" borderId="17" xfId="0" applyNumberFormat="1" applyFont="1" applyFill="1" applyBorder="1" applyAlignment="1">
      <alignment/>
    </xf>
    <xf numFmtId="4" fontId="6" fillId="33" borderId="11" xfId="0" applyNumberFormat="1" applyFont="1" applyFill="1" applyBorder="1" applyAlignment="1">
      <alignment/>
    </xf>
    <xf numFmtId="4" fontId="4" fillId="33" borderId="11" xfId="0" applyNumberFormat="1" applyFont="1" applyFill="1" applyBorder="1" applyAlignment="1">
      <alignment horizontal="center"/>
    </xf>
    <xf numFmtId="4" fontId="4" fillId="33" borderId="11" xfId="0" applyNumberFormat="1" applyFont="1" applyFill="1" applyBorder="1" applyAlignment="1">
      <alignment/>
    </xf>
    <xf numFmtId="4" fontId="4" fillId="33" borderId="12" xfId="0" applyNumberFormat="1" applyFont="1" applyFill="1" applyBorder="1" applyAlignment="1">
      <alignment horizontal="center"/>
    </xf>
    <xf numFmtId="4" fontId="4" fillId="33" borderId="12" xfId="0" applyNumberFormat="1" applyFont="1" applyFill="1" applyBorder="1" applyAlignment="1">
      <alignment/>
    </xf>
    <xf numFmtId="4" fontId="6" fillId="33" borderId="16" xfId="0" applyNumberFormat="1" applyFont="1" applyFill="1" applyBorder="1" applyAlignment="1">
      <alignment horizontal="center"/>
    </xf>
    <xf numFmtId="4" fontId="6" fillId="33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 horizontal="center"/>
    </xf>
    <xf numFmtId="4" fontId="4" fillId="33" borderId="16" xfId="0" applyNumberFormat="1" applyFont="1" applyFill="1" applyBorder="1" applyAlignment="1">
      <alignment horizontal="center"/>
    </xf>
    <xf numFmtId="4" fontId="4" fillId="33" borderId="16" xfId="0" applyNumberFormat="1" applyFont="1" applyFill="1" applyBorder="1" applyAlignment="1">
      <alignment/>
    </xf>
    <xf numFmtId="3" fontId="6" fillId="33" borderId="15" xfId="0" applyNumberFormat="1" applyFont="1" applyFill="1" applyBorder="1" applyAlignment="1">
      <alignment horizontal="center"/>
    </xf>
    <xf numFmtId="2" fontId="6" fillId="33" borderId="15" xfId="0" applyNumberFormat="1" applyFont="1" applyFill="1" applyBorder="1" applyAlignment="1">
      <alignment horizontal="center"/>
    </xf>
    <xf numFmtId="4" fontId="6" fillId="33" borderId="15" xfId="0" applyNumberFormat="1" applyFont="1" applyFill="1" applyBorder="1" applyAlignment="1">
      <alignment horizontal="center"/>
    </xf>
    <xf numFmtId="4" fontId="6" fillId="33" borderId="15" xfId="0" applyNumberFormat="1" applyFont="1" applyFill="1" applyBorder="1" applyAlignment="1">
      <alignment/>
    </xf>
    <xf numFmtId="0" fontId="4" fillId="0" borderId="0" xfId="0" applyFont="1" applyBorder="1" applyAlignment="1">
      <alignment horizontal="left" indent="2"/>
    </xf>
    <xf numFmtId="0" fontId="4" fillId="0" borderId="10" xfId="0" applyFont="1" applyBorder="1" applyAlignment="1">
      <alignment horizontal="left" indent="2"/>
    </xf>
    <xf numFmtId="3" fontId="6" fillId="33" borderId="0" xfId="0" applyNumberFormat="1" applyFont="1" applyFill="1" applyBorder="1" applyAlignment="1">
      <alignment horizontal="center"/>
    </xf>
    <xf numFmtId="2" fontId="6" fillId="33" borderId="0" xfId="0" applyNumberFormat="1" applyFont="1" applyFill="1" applyBorder="1" applyAlignment="1">
      <alignment horizontal="center"/>
    </xf>
    <xf numFmtId="4" fontId="6" fillId="33" borderId="0" xfId="0" applyNumberFormat="1" applyFont="1" applyFill="1" applyBorder="1" applyAlignment="1">
      <alignment horizontal="center"/>
    </xf>
    <xf numFmtId="4" fontId="6" fillId="33" borderId="0" xfId="0" applyNumberFormat="1" applyFont="1" applyFill="1" applyBorder="1" applyAlignment="1">
      <alignment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02"/>
  <sheetViews>
    <sheetView tabSelected="1" zoomScalePageLayoutView="0" workbookViewId="0" topLeftCell="A1">
      <selection activeCell="N9" sqref="N9"/>
      <selection activeCell="I11" sqref="I11"/>
      <selection activeCell="A4" sqref="A4:D8"/>
    </sheetView>
  </sheetViews>
  <sheetFormatPr defaultColWidth="9.140625" defaultRowHeight="21.75"/>
  <cols>
    <col min="1" max="1" width="1.57421875" style="3" customWidth="1"/>
    <col min="2" max="2" width="5.8515625" style="3" customWidth="1"/>
    <col min="3" max="3" width="4.00390625" style="3" customWidth="1"/>
    <col min="4" max="4" width="9.421875" style="3" customWidth="1"/>
    <col min="5" max="9" width="5.7109375" style="3" customWidth="1"/>
    <col min="10" max="13" width="5.28125" style="3" customWidth="1"/>
    <col min="14" max="19" width="5.8515625" style="3" customWidth="1"/>
    <col min="20" max="20" width="0.2890625" style="3" customWidth="1"/>
    <col min="21" max="21" width="32.57421875" style="3" customWidth="1"/>
    <col min="22" max="22" width="8.00390625" style="3" customWidth="1"/>
    <col min="23" max="16384" width="9.140625" style="3" customWidth="1"/>
  </cols>
  <sheetData>
    <row r="1" spans="2:4" s="1" customFormat="1" ht="23.25" customHeight="1">
      <c r="B1" s="1" t="s">
        <v>0</v>
      </c>
      <c r="C1" s="2">
        <v>1.2</v>
      </c>
      <c r="D1" s="1" t="s">
        <v>73</v>
      </c>
    </row>
    <row r="2" spans="2:4" s="8" customFormat="1" ht="17.25" customHeight="1">
      <c r="B2" s="8" t="s">
        <v>1</v>
      </c>
      <c r="C2" s="9">
        <v>1.2</v>
      </c>
      <c r="D2" s="8" t="s">
        <v>74</v>
      </c>
    </row>
    <row r="3" spans="1:21" ht="7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s="5" customFormat="1" ht="18.75" customHeight="1">
      <c r="A4" s="91" t="s">
        <v>7</v>
      </c>
      <c r="B4" s="91"/>
      <c r="C4" s="91"/>
      <c r="D4" s="92"/>
      <c r="E4" s="97" t="s">
        <v>2</v>
      </c>
      <c r="F4" s="98"/>
      <c r="G4" s="98"/>
      <c r="H4" s="98"/>
      <c r="I4" s="99"/>
      <c r="J4" s="97" t="s">
        <v>11</v>
      </c>
      <c r="K4" s="98"/>
      <c r="L4" s="98"/>
      <c r="M4" s="98"/>
      <c r="N4" s="99"/>
      <c r="O4" s="97" t="s">
        <v>70</v>
      </c>
      <c r="P4" s="98"/>
      <c r="Q4" s="98"/>
      <c r="R4" s="98"/>
      <c r="S4" s="99"/>
      <c r="T4" s="100" t="s">
        <v>9</v>
      </c>
      <c r="U4" s="91"/>
    </row>
    <row r="5" spans="1:21" s="5" customFormat="1" ht="18" customHeight="1">
      <c r="A5" s="93"/>
      <c r="B5" s="93"/>
      <c r="C5" s="93"/>
      <c r="D5" s="94"/>
      <c r="E5" s="104" t="s">
        <v>6</v>
      </c>
      <c r="F5" s="105"/>
      <c r="G5" s="105"/>
      <c r="H5" s="105"/>
      <c r="I5" s="106"/>
      <c r="J5" s="104" t="s">
        <v>12</v>
      </c>
      <c r="K5" s="105"/>
      <c r="L5" s="105"/>
      <c r="M5" s="105"/>
      <c r="N5" s="106"/>
      <c r="O5" s="104" t="s">
        <v>71</v>
      </c>
      <c r="P5" s="105"/>
      <c r="Q5" s="105"/>
      <c r="R5" s="105"/>
      <c r="S5" s="106"/>
      <c r="T5" s="101"/>
      <c r="U5" s="102"/>
    </row>
    <row r="6" spans="1:21" s="5" customFormat="1" ht="18.75" customHeight="1">
      <c r="A6" s="93"/>
      <c r="B6" s="93"/>
      <c r="C6" s="93"/>
      <c r="D6" s="94"/>
      <c r="E6" s="15">
        <v>2545</v>
      </c>
      <c r="F6" s="15">
        <v>2546</v>
      </c>
      <c r="G6" s="15">
        <v>2547</v>
      </c>
      <c r="H6" s="15">
        <v>2548</v>
      </c>
      <c r="I6" s="15">
        <v>2549</v>
      </c>
      <c r="J6" s="15">
        <v>2545</v>
      </c>
      <c r="K6" s="15">
        <v>2546</v>
      </c>
      <c r="L6" s="15">
        <v>2547</v>
      </c>
      <c r="M6" s="15">
        <v>2548</v>
      </c>
      <c r="N6" s="15">
        <v>2549</v>
      </c>
      <c r="O6" s="15">
        <v>2545</v>
      </c>
      <c r="P6" s="15">
        <v>2546</v>
      </c>
      <c r="Q6" s="15">
        <v>2547</v>
      </c>
      <c r="R6" s="15">
        <v>2548</v>
      </c>
      <c r="S6" s="15">
        <v>2549</v>
      </c>
      <c r="T6" s="101"/>
      <c r="U6" s="102"/>
    </row>
    <row r="7" spans="1:21" s="5" customFormat="1" ht="18.75" customHeight="1">
      <c r="A7" s="93"/>
      <c r="B7" s="93"/>
      <c r="C7" s="93"/>
      <c r="D7" s="94"/>
      <c r="E7" s="32" t="s">
        <v>69</v>
      </c>
      <c r="F7" s="32" t="s">
        <v>68</v>
      </c>
      <c r="G7" s="32" t="s">
        <v>67</v>
      </c>
      <c r="H7" s="32" t="s">
        <v>72</v>
      </c>
      <c r="I7" s="32" t="s">
        <v>75</v>
      </c>
      <c r="J7" s="32" t="s">
        <v>69</v>
      </c>
      <c r="K7" s="32" t="s">
        <v>68</v>
      </c>
      <c r="L7" s="32" t="s">
        <v>67</v>
      </c>
      <c r="M7" s="32" t="s">
        <v>72</v>
      </c>
      <c r="N7" s="32" t="s">
        <v>75</v>
      </c>
      <c r="O7" s="32" t="s">
        <v>69</v>
      </c>
      <c r="P7" s="32" t="s">
        <v>68</v>
      </c>
      <c r="Q7" s="32" t="s">
        <v>67</v>
      </c>
      <c r="R7" s="32" t="s">
        <v>72</v>
      </c>
      <c r="S7" s="32" t="s">
        <v>75</v>
      </c>
      <c r="T7" s="101"/>
      <c r="U7" s="102"/>
    </row>
    <row r="8" spans="1:21" s="5" customFormat="1" ht="17.25" customHeight="1">
      <c r="A8" s="95"/>
      <c r="B8" s="95"/>
      <c r="C8" s="95"/>
      <c r="D8" s="96"/>
      <c r="E8" s="18"/>
      <c r="F8" s="6"/>
      <c r="G8" s="16"/>
      <c r="H8" s="16"/>
      <c r="I8" s="16"/>
      <c r="J8" s="18"/>
      <c r="K8" s="6"/>
      <c r="L8" s="16"/>
      <c r="M8" s="16"/>
      <c r="N8" s="16"/>
      <c r="O8" s="18"/>
      <c r="P8" s="18"/>
      <c r="Q8" s="16"/>
      <c r="R8" s="17"/>
      <c r="S8" s="17"/>
      <c r="T8" s="103"/>
      <c r="U8" s="95"/>
    </row>
    <row r="9" spans="1:22" s="10" customFormat="1" ht="18" customHeight="1">
      <c r="A9" s="89" t="s">
        <v>10</v>
      </c>
      <c r="B9" s="89"/>
      <c r="C9" s="89"/>
      <c r="D9" s="89"/>
      <c r="E9" s="36">
        <f>SUM(E10:E11)</f>
        <v>506011</v>
      </c>
      <c r="F9" s="36">
        <f>SUM(F10:F11)</f>
        <v>511587</v>
      </c>
      <c r="G9" s="36">
        <f>SUM(G10:G11)</f>
        <v>494001</v>
      </c>
      <c r="H9" s="36">
        <f>SUM(H10:H11)</f>
        <v>498159</v>
      </c>
      <c r="I9" s="36">
        <f>SUM(I10:I11)</f>
        <v>502389</v>
      </c>
      <c r="J9" s="62">
        <f>SUM(E9-499849)*100/499849</f>
        <v>1.2327722972337647</v>
      </c>
      <c r="K9" s="62">
        <f>(F9-E9)*100/E9</f>
        <v>1.101952329099565</v>
      </c>
      <c r="L9" s="62">
        <f>(G9-F9)*100/F9</f>
        <v>-3.4375384831905422</v>
      </c>
      <c r="M9" s="62">
        <f>(H9-G9)*100/G9</f>
        <v>0.8416987010147753</v>
      </c>
      <c r="N9" s="62">
        <f>(I9-H9)*100/H9</f>
        <v>0.8491264837130313</v>
      </c>
      <c r="O9" s="67">
        <v>79.09</v>
      </c>
      <c r="P9" s="67">
        <v>79.96</v>
      </c>
      <c r="Q9" s="68">
        <v>77.94</v>
      </c>
      <c r="R9" s="68">
        <v>78.6</v>
      </c>
      <c r="S9" s="68">
        <v>79.27</v>
      </c>
      <c r="T9" s="90" t="s">
        <v>5</v>
      </c>
      <c r="U9" s="89"/>
      <c r="V9" s="37"/>
    </row>
    <row r="10" spans="2:22" s="10" customFormat="1" ht="18" customHeight="1">
      <c r="B10" s="41" t="s">
        <v>3</v>
      </c>
      <c r="C10" s="42"/>
      <c r="E10" s="36">
        <f>SUM(E13,E14,E15,E16,E17,E18,E21,E24,E25,E26,E38,E41,E44,E45,E48,E52)</f>
        <v>152138</v>
      </c>
      <c r="F10" s="36">
        <f>SUM(F13,F14,F15,F16,F17,F18,F21,F24,F25,F26,F38,F41,F44,F45,F48,F52)</f>
        <v>152446</v>
      </c>
      <c r="G10" s="36">
        <f>SUM(G13,G14,G15,G16,G17,G18,G21,G24,G25,G26,G38,G41,G44,G45,G48,G52)</f>
        <v>138331</v>
      </c>
      <c r="H10" s="36">
        <f>SUM(H13,H14,H15,H16,H17,H18,H21,H24,H25,H26,H38,H41,H44,H45,H48,H52)</f>
        <v>138398</v>
      </c>
      <c r="I10" s="36">
        <f>SUM(I13,I14,I15,I16,I17,I18,I21,I24,I25,I26,I38,I41,I44,I45,I48,I52)</f>
        <v>139216</v>
      </c>
      <c r="J10" s="62">
        <f>(E10-151125)*100/151125</f>
        <v>0.6703060380479735</v>
      </c>
      <c r="K10" s="62">
        <f aca="true" t="shared" si="0" ref="K10:K27">(F10-E10)*100/E10</f>
        <v>0.20244777767553143</v>
      </c>
      <c r="L10" s="62">
        <f aca="true" t="shared" si="1" ref="L10:L27">(G10-F10)*100/F10</f>
        <v>-9.259016307413773</v>
      </c>
      <c r="M10" s="62">
        <f aca="true" t="shared" si="2" ref="M10:M27">(H10-G10)*100/G10</f>
        <v>0.04843455190810447</v>
      </c>
      <c r="N10" s="62">
        <f aca="true" t="shared" si="3" ref="N10:N27">(I10-H10)*100/H10</f>
        <v>0.5910490035983179</v>
      </c>
      <c r="O10" s="67">
        <v>8573.44</v>
      </c>
      <c r="P10" s="67">
        <v>604.06</v>
      </c>
      <c r="Q10" s="69">
        <v>512.4</v>
      </c>
      <c r="R10" s="69">
        <v>50.9</v>
      </c>
      <c r="S10" s="69">
        <v>515.62</v>
      </c>
      <c r="T10" s="44" t="s">
        <v>8</v>
      </c>
      <c r="U10" s="45" t="s">
        <v>39</v>
      </c>
      <c r="V10" s="37"/>
    </row>
    <row r="11" spans="2:22" s="10" customFormat="1" ht="18" customHeight="1">
      <c r="B11" s="41" t="s">
        <v>4</v>
      </c>
      <c r="C11" s="42"/>
      <c r="D11" s="46"/>
      <c r="E11" s="36">
        <f>SUM(E19,E22,E27,E39,E42,E46,E49,E50,E53,E54)</f>
        <v>353873</v>
      </c>
      <c r="F11" s="36">
        <f>SUM(F19,F22,F27,F39,F42,F46,F49,F50,F53,F54)</f>
        <v>359141</v>
      </c>
      <c r="G11" s="36">
        <f>SUM(G19,G22,G27,G39,G42,G46,G49,G50,G53,G54)</f>
        <v>355670</v>
      </c>
      <c r="H11" s="36">
        <f>SUM(H19,H22,H27,H39,H42,H46,H49,H50,H53,H54)</f>
        <v>359761</v>
      </c>
      <c r="I11" s="36">
        <f>SUM(I19,I22,I27,I39,I42,I46,I49,I50,I53,I54)</f>
        <v>363173</v>
      </c>
      <c r="J11" s="62">
        <f>(E11-348724)*100/348724</f>
        <v>1.4765258485220403</v>
      </c>
      <c r="K11" s="62">
        <f t="shared" si="0"/>
        <v>1.488669663975494</v>
      </c>
      <c r="L11" s="62">
        <f t="shared" si="1"/>
        <v>-0.9664727781010801</v>
      </c>
      <c r="M11" s="62">
        <f t="shared" si="2"/>
        <v>1.1502235218039194</v>
      </c>
      <c r="N11" s="62">
        <f t="shared" si="3"/>
        <v>0.9484074149226848</v>
      </c>
      <c r="O11" s="67">
        <v>810.4</v>
      </c>
      <c r="P11" s="67">
        <v>58.44</v>
      </c>
      <c r="Q11" s="69">
        <v>58.61</v>
      </c>
      <c r="R11" s="69">
        <v>99.41</v>
      </c>
      <c r="S11" s="69">
        <v>59.85</v>
      </c>
      <c r="T11" s="44"/>
      <c r="U11" s="45" t="s">
        <v>40</v>
      </c>
      <c r="V11" s="37"/>
    </row>
    <row r="12" spans="2:22" s="10" customFormat="1" ht="18" customHeight="1">
      <c r="B12" s="47" t="s">
        <v>13</v>
      </c>
      <c r="C12" s="42"/>
      <c r="D12" s="46"/>
      <c r="E12" s="36">
        <f>SUM(E13:E19)</f>
        <v>130788</v>
      </c>
      <c r="F12" s="36">
        <f>SUM(F13:F19)</f>
        <v>132626</v>
      </c>
      <c r="G12" s="36">
        <f>SUM(G13:G19)</f>
        <v>118018</v>
      </c>
      <c r="H12" s="36">
        <f>SUM(H13:H19)</f>
        <v>119203</v>
      </c>
      <c r="I12" s="36">
        <f>SUM(I13:I19)</f>
        <v>120899</v>
      </c>
      <c r="J12" s="63">
        <f>(E12-129016)*100/129016</f>
        <v>1.3734730576052583</v>
      </c>
      <c r="K12" s="62">
        <f t="shared" si="0"/>
        <v>1.4053277059057405</v>
      </c>
      <c r="L12" s="62">
        <f t="shared" si="1"/>
        <v>-11.014431559422738</v>
      </c>
      <c r="M12" s="62">
        <f t="shared" si="2"/>
        <v>1.0040841227609347</v>
      </c>
      <c r="N12" s="62">
        <f t="shared" si="3"/>
        <v>1.4227829836497403</v>
      </c>
      <c r="O12" s="67">
        <v>516.76</v>
      </c>
      <c r="P12" s="67">
        <v>524.02</v>
      </c>
      <c r="Q12" s="69">
        <v>466.3</v>
      </c>
      <c r="R12" s="69">
        <v>470.98</v>
      </c>
      <c r="S12" s="69">
        <v>477.69</v>
      </c>
      <c r="T12" s="44"/>
      <c r="U12" s="39" t="s">
        <v>41</v>
      </c>
      <c r="V12" s="37"/>
    </row>
    <row r="13" spans="2:22" s="5" customFormat="1" ht="18" customHeight="1">
      <c r="B13" s="22" t="s">
        <v>14</v>
      </c>
      <c r="C13" s="30"/>
      <c r="D13" s="31"/>
      <c r="E13" s="26">
        <v>43949</v>
      </c>
      <c r="F13" s="26">
        <v>43869</v>
      </c>
      <c r="G13" s="26">
        <v>28273</v>
      </c>
      <c r="H13" s="26">
        <v>27602</v>
      </c>
      <c r="I13" s="26">
        <v>27477</v>
      </c>
      <c r="J13" s="64">
        <f>(E13-43855)*100/43855</f>
        <v>0.2143427203283548</v>
      </c>
      <c r="K13" s="62">
        <f t="shared" si="0"/>
        <v>-0.18202917017452047</v>
      </c>
      <c r="L13" s="62">
        <f t="shared" si="1"/>
        <v>-35.551300462741345</v>
      </c>
      <c r="M13" s="62">
        <f t="shared" si="2"/>
        <v>-2.373289003643052</v>
      </c>
      <c r="N13" s="62">
        <f t="shared" si="3"/>
        <v>-0.45286573436707483</v>
      </c>
      <c r="O13" s="70">
        <v>4287.71</v>
      </c>
      <c r="P13" s="70">
        <v>4279.9</v>
      </c>
      <c r="Q13" s="71">
        <v>2758.34</v>
      </c>
      <c r="R13" s="71">
        <v>2692.88</v>
      </c>
      <c r="S13" s="71">
        <v>2680.69</v>
      </c>
      <c r="T13" s="13"/>
      <c r="U13" s="83" t="s">
        <v>42</v>
      </c>
      <c r="V13" s="27"/>
    </row>
    <row r="14" spans="1:22" s="5" customFormat="1" ht="18" customHeight="1">
      <c r="A14" s="30"/>
      <c r="B14" s="22" t="s">
        <v>15</v>
      </c>
      <c r="C14" s="30"/>
      <c r="D14" s="31"/>
      <c r="E14" s="26">
        <v>13948</v>
      </c>
      <c r="F14" s="26">
        <v>13976</v>
      </c>
      <c r="G14" s="26">
        <v>14114</v>
      </c>
      <c r="H14" s="26">
        <v>14153</v>
      </c>
      <c r="I14" s="26">
        <v>14210</v>
      </c>
      <c r="J14" s="64">
        <f>(E14-14043)*100/14043</f>
        <v>-0.6764936267179378</v>
      </c>
      <c r="K14" s="62">
        <f t="shared" si="0"/>
        <v>0.2007456266131345</v>
      </c>
      <c r="L14" s="62">
        <f t="shared" si="1"/>
        <v>0.9874069834001145</v>
      </c>
      <c r="M14" s="62">
        <f t="shared" si="2"/>
        <v>0.2763213830239479</v>
      </c>
      <c r="N14" s="62">
        <f t="shared" si="3"/>
        <v>0.4027414682399491</v>
      </c>
      <c r="O14" s="70">
        <v>1964.51</v>
      </c>
      <c r="P14" s="70">
        <v>1968.45</v>
      </c>
      <c r="Q14" s="71">
        <v>1987.89</v>
      </c>
      <c r="R14" s="71">
        <v>1993.38</v>
      </c>
      <c r="S14" s="71">
        <v>2001.41</v>
      </c>
      <c r="T14" s="13"/>
      <c r="U14" s="83" t="s">
        <v>43</v>
      </c>
      <c r="V14" s="27"/>
    </row>
    <row r="15" spans="2:22" s="5" customFormat="1" ht="18" customHeight="1">
      <c r="B15" s="22" t="s">
        <v>16</v>
      </c>
      <c r="D15" s="11"/>
      <c r="E15" s="26">
        <v>11082</v>
      </c>
      <c r="F15" s="26">
        <v>11249</v>
      </c>
      <c r="G15" s="26">
        <v>11622</v>
      </c>
      <c r="H15" s="26">
        <v>11897</v>
      </c>
      <c r="I15" s="26">
        <v>12156</v>
      </c>
      <c r="J15" s="64">
        <f>(E15-10890)*100/10890</f>
        <v>1.7630853994490359</v>
      </c>
      <c r="K15" s="62">
        <f t="shared" si="0"/>
        <v>1.5069482042952536</v>
      </c>
      <c r="L15" s="62">
        <f t="shared" si="1"/>
        <v>3.3158502978042494</v>
      </c>
      <c r="M15" s="62">
        <f t="shared" si="2"/>
        <v>2.3662020306315608</v>
      </c>
      <c r="N15" s="62">
        <f t="shared" si="3"/>
        <v>2.177019416659662</v>
      </c>
      <c r="O15" s="70">
        <v>943.15</v>
      </c>
      <c r="P15" s="70">
        <v>957.36</v>
      </c>
      <c r="Q15" s="71">
        <v>989.11</v>
      </c>
      <c r="R15" s="71">
        <v>1012.51</v>
      </c>
      <c r="S15" s="71">
        <v>1034.55</v>
      </c>
      <c r="T15" s="13"/>
      <c r="U15" s="83" t="s">
        <v>44</v>
      </c>
      <c r="V15" s="27"/>
    </row>
    <row r="16" spans="1:22" s="5" customFormat="1" ht="18" customHeight="1">
      <c r="A16" s="30"/>
      <c r="B16" s="22" t="s">
        <v>17</v>
      </c>
      <c r="C16" s="30"/>
      <c r="D16" s="31"/>
      <c r="E16" s="26">
        <v>4527</v>
      </c>
      <c r="F16" s="26">
        <v>4534</v>
      </c>
      <c r="G16" s="26">
        <v>4590</v>
      </c>
      <c r="H16" s="26">
        <v>4666</v>
      </c>
      <c r="I16" s="26">
        <v>4716</v>
      </c>
      <c r="J16" s="64">
        <f>(E16-4478)*100/4478</f>
        <v>1.094238499330058</v>
      </c>
      <c r="K16" s="62">
        <f t="shared" si="0"/>
        <v>0.15462778882261985</v>
      </c>
      <c r="L16" s="62">
        <f t="shared" si="1"/>
        <v>1.235112483458315</v>
      </c>
      <c r="M16" s="62">
        <f t="shared" si="2"/>
        <v>1.6557734204793029</v>
      </c>
      <c r="N16" s="62">
        <f t="shared" si="3"/>
        <v>1.0715816545220747</v>
      </c>
      <c r="O16" s="70">
        <v>503</v>
      </c>
      <c r="P16" s="70">
        <v>503.78</v>
      </c>
      <c r="Q16" s="71">
        <v>510</v>
      </c>
      <c r="R16" s="71">
        <v>518.44</v>
      </c>
      <c r="S16" s="71">
        <v>524</v>
      </c>
      <c r="T16" s="13"/>
      <c r="U16" s="83" t="s">
        <v>45</v>
      </c>
      <c r="V16" s="27"/>
    </row>
    <row r="17" spans="2:22" s="5" customFormat="1" ht="18" customHeight="1">
      <c r="B17" s="22" t="s">
        <v>18</v>
      </c>
      <c r="D17" s="11"/>
      <c r="E17" s="26">
        <v>9011</v>
      </c>
      <c r="F17" s="26">
        <v>9298</v>
      </c>
      <c r="G17" s="26">
        <v>9648</v>
      </c>
      <c r="H17" s="26">
        <v>9880</v>
      </c>
      <c r="I17" s="26">
        <v>10062</v>
      </c>
      <c r="J17" s="64">
        <f>(E17-8793)*100/8793</f>
        <v>2.479244853861026</v>
      </c>
      <c r="K17" s="62">
        <f t="shared" si="0"/>
        <v>3.1849961158583953</v>
      </c>
      <c r="L17" s="62">
        <f t="shared" si="1"/>
        <v>3.7642503764250375</v>
      </c>
      <c r="M17" s="62">
        <f t="shared" si="2"/>
        <v>2.4046434494195688</v>
      </c>
      <c r="N17" s="62">
        <f t="shared" si="3"/>
        <v>1.8421052631578947</v>
      </c>
      <c r="O17" s="70">
        <v>698.53</v>
      </c>
      <c r="P17" s="70">
        <v>720.78</v>
      </c>
      <c r="Q17" s="71">
        <v>747.91</v>
      </c>
      <c r="R17" s="71">
        <v>765.89</v>
      </c>
      <c r="S17" s="71">
        <v>780</v>
      </c>
      <c r="T17" s="13"/>
      <c r="U17" s="83" t="s">
        <v>46</v>
      </c>
      <c r="V17" s="27"/>
    </row>
    <row r="18" spans="2:22" s="5" customFormat="1" ht="18" customHeight="1">
      <c r="B18" s="22" t="s">
        <v>19</v>
      </c>
      <c r="D18" s="11"/>
      <c r="E18" s="26">
        <v>2474</v>
      </c>
      <c r="F18" s="26">
        <v>2457</v>
      </c>
      <c r="G18" s="26">
        <v>2457</v>
      </c>
      <c r="H18" s="26">
        <v>2515</v>
      </c>
      <c r="I18" s="26">
        <v>2535</v>
      </c>
      <c r="J18" s="64">
        <f>(E18-2455)*100/2455</f>
        <v>0.7739307535641547</v>
      </c>
      <c r="K18" s="62">
        <f t="shared" si="0"/>
        <v>-0.6871463217461601</v>
      </c>
      <c r="L18" s="62">
        <f t="shared" si="1"/>
        <v>0</v>
      </c>
      <c r="M18" s="62">
        <f t="shared" si="2"/>
        <v>2.3606023606023605</v>
      </c>
      <c r="N18" s="62">
        <f t="shared" si="3"/>
        <v>0.7952286282306164</v>
      </c>
      <c r="O18" s="70">
        <v>1030.83</v>
      </c>
      <c r="P18" s="70">
        <v>1023.75</v>
      </c>
      <c r="Q18" s="71">
        <v>1023.75</v>
      </c>
      <c r="R18" s="71">
        <v>1047.92</v>
      </c>
      <c r="S18" s="71">
        <v>1056.25</v>
      </c>
      <c r="T18" s="13"/>
      <c r="U18" s="83" t="s">
        <v>47</v>
      </c>
      <c r="V18" s="27"/>
    </row>
    <row r="19" spans="2:22" s="5" customFormat="1" ht="18" customHeight="1">
      <c r="B19" s="22" t="s">
        <v>4</v>
      </c>
      <c r="D19" s="11"/>
      <c r="E19" s="26">
        <v>45797</v>
      </c>
      <c r="F19" s="26">
        <v>47243</v>
      </c>
      <c r="G19" s="26">
        <v>47314</v>
      </c>
      <c r="H19" s="26">
        <v>48490</v>
      </c>
      <c r="I19" s="26">
        <v>49743</v>
      </c>
      <c r="J19" s="64">
        <f>(E19-44502)*100/44502</f>
        <v>2.909981573861849</v>
      </c>
      <c r="K19" s="62">
        <f t="shared" si="0"/>
        <v>3.1574120575583553</v>
      </c>
      <c r="L19" s="62">
        <f t="shared" si="1"/>
        <v>0.15028681497788032</v>
      </c>
      <c r="M19" s="62">
        <f t="shared" si="2"/>
        <v>2.485522255569176</v>
      </c>
      <c r="N19" s="62">
        <f t="shared" si="3"/>
        <v>2.584037945968241</v>
      </c>
      <c r="O19" s="70">
        <v>229.34</v>
      </c>
      <c r="P19" s="70">
        <v>236.58</v>
      </c>
      <c r="Q19" s="71">
        <v>236.93</v>
      </c>
      <c r="R19" s="71">
        <v>230.26</v>
      </c>
      <c r="S19" s="71">
        <v>249.09</v>
      </c>
      <c r="T19" s="13"/>
      <c r="U19" s="83" t="s">
        <v>40</v>
      </c>
      <c r="V19" s="27"/>
    </row>
    <row r="20" spans="2:22" s="10" customFormat="1" ht="18" customHeight="1">
      <c r="B20" s="48" t="s">
        <v>20</v>
      </c>
      <c r="D20" s="38"/>
      <c r="E20" s="36">
        <f>SUM(E21:E22)</f>
        <v>56389</v>
      </c>
      <c r="F20" s="36">
        <f>SUM(F21:F22)</f>
        <v>56371</v>
      </c>
      <c r="G20" s="36">
        <f>SUM(G21:G22)</f>
        <v>54939</v>
      </c>
      <c r="H20" s="36">
        <f>SUM(H21:H22)</f>
        <v>55044</v>
      </c>
      <c r="I20" s="36">
        <f>SUM(I21:I22)</f>
        <v>55289</v>
      </c>
      <c r="J20" s="63">
        <f>(E20-56110)*100/56110</f>
        <v>0.4972375690607735</v>
      </c>
      <c r="K20" s="62">
        <f t="shared" si="0"/>
        <v>-0.031921119367252476</v>
      </c>
      <c r="L20" s="62">
        <f t="shared" si="1"/>
        <v>-2.540313281651913</v>
      </c>
      <c r="M20" s="62">
        <f t="shared" si="2"/>
        <v>0.19112106154098182</v>
      </c>
      <c r="N20" s="62">
        <f t="shared" si="3"/>
        <v>0.4450984666812005</v>
      </c>
      <c r="O20" s="67">
        <v>74.55</v>
      </c>
      <c r="P20" s="67">
        <v>74.53</v>
      </c>
      <c r="Q20" s="69">
        <v>72.67</v>
      </c>
      <c r="R20" s="69">
        <v>72.81</v>
      </c>
      <c r="S20" s="69">
        <v>73.13</v>
      </c>
      <c r="T20" s="44"/>
      <c r="U20" s="39" t="s">
        <v>48</v>
      </c>
      <c r="V20" s="37"/>
    </row>
    <row r="21" spans="2:22" s="5" customFormat="1" ht="18" customHeight="1">
      <c r="B21" s="22" t="s">
        <v>21</v>
      </c>
      <c r="D21" s="11"/>
      <c r="E21" s="26">
        <v>11836</v>
      </c>
      <c r="F21" s="26">
        <v>11898</v>
      </c>
      <c r="G21" s="26">
        <v>11365</v>
      </c>
      <c r="H21" s="26">
        <v>11259</v>
      </c>
      <c r="I21" s="26">
        <v>11294</v>
      </c>
      <c r="J21" s="64">
        <f>(E21-11724)*100/11724</f>
        <v>0.9553053565336063</v>
      </c>
      <c r="K21" s="62">
        <f t="shared" si="0"/>
        <v>0.5238256167624198</v>
      </c>
      <c r="L21" s="62">
        <f t="shared" si="1"/>
        <v>-4.479744494873088</v>
      </c>
      <c r="M21" s="62">
        <f t="shared" si="2"/>
        <v>-0.9326880774307084</v>
      </c>
      <c r="N21" s="62">
        <f t="shared" si="3"/>
        <v>0.3108624211741718</v>
      </c>
      <c r="O21" s="70">
        <v>3722.01</v>
      </c>
      <c r="P21" s="70">
        <v>3741.51</v>
      </c>
      <c r="Q21" s="71">
        <v>3573.9</v>
      </c>
      <c r="R21" s="71">
        <v>3540.57</v>
      </c>
      <c r="S21" s="71">
        <v>3551.57</v>
      </c>
      <c r="T21" s="13"/>
      <c r="U21" s="83" t="s">
        <v>49</v>
      </c>
      <c r="V21" s="27"/>
    </row>
    <row r="22" spans="2:22" s="5" customFormat="1" ht="18" customHeight="1">
      <c r="B22" s="22" t="s">
        <v>4</v>
      </c>
      <c r="D22" s="11"/>
      <c r="E22" s="26">
        <v>44553</v>
      </c>
      <c r="F22" s="26">
        <v>44473</v>
      </c>
      <c r="G22" s="26">
        <v>43574</v>
      </c>
      <c r="H22" s="26">
        <v>43785</v>
      </c>
      <c r="I22" s="26">
        <v>43995</v>
      </c>
      <c r="J22" s="64">
        <f>(E22-44386)*100/44386</f>
        <v>0.37624476186184835</v>
      </c>
      <c r="K22" s="62">
        <f t="shared" si="0"/>
        <v>-0.17956142122864902</v>
      </c>
      <c r="L22" s="62">
        <f t="shared" si="1"/>
        <v>-2.0214512175926966</v>
      </c>
      <c r="M22" s="62">
        <f t="shared" si="2"/>
        <v>0.48423371735438564</v>
      </c>
      <c r="N22" s="62">
        <f t="shared" si="3"/>
        <v>0.47961630695443647</v>
      </c>
      <c r="O22" s="70">
        <v>59.18</v>
      </c>
      <c r="P22" s="70">
        <v>59.07</v>
      </c>
      <c r="Q22" s="71">
        <v>57.88</v>
      </c>
      <c r="R22" s="71">
        <v>64.73</v>
      </c>
      <c r="S22" s="71">
        <v>58.44</v>
      </c>
      <c r="T22" s="13"/>
      <c r="U22" s="83" t="s">
        <v>40</v>
      </c>
      <c r="V22" s="27"/>
    </row>
    <row r="23" spans="2:22" s="10" customFormat="1" ht="18" customHeight="1">
      <c r="B23" s="47" t="s">
        <v>22</v>
      </c>
      <c r="D23" s="38"/>
      <c r="E23" s="36">
        <f>SUM(E24:E27)</f>
        <v>69349</v>
      </c>
      <c r="F23" s="36">
        <f>SUM(F24:F27)</f>
        <v>69935</v>
      </c>
      <c r="G23" s="36">
        <f>SUM(G24:G27)</f>
        <v>68518</v>
      </c>
      <c r="H23" s="36">
        <f>SUM(H24:H27)</f>
        <v>68687</v>
      </c>
      <c r="I23" s="36">
        <f>SUM(I24:I27)</f>
        <v>68980</v>
      </c>
      <c r="J23" s="63">
        <f>(E23-68827)*100/68827</f>
        <v>0.7584232931843607</v>
      </c>
      <c r="K23" s="62">
        <f t="shared" si="0"/>
        <v>0.8450013698827669</v>
      </c>
      <c r="L23" s="62">
        <f t="shared" si="1"/>
        <v>-2.0261671552155573</v>
      </c>
      <c r="M23" s="62">
        <f t="shared" si="2"/>
        <v>0.24665051519308795</v>
      </c>
      <c r="N23" s="62">
        <f t="shared" si="3"/>
        <v>0.42657271390510576</v>
      </c>
      <c r="O23" s="67">
        <v>103.08</v>
      </c>
      <c r="P23" s="67">
        <v>103.95</v>
      </c>
      <c r="Q23" s="69">
        <v>111.81</v>
      </c>
      <c r="R23" s="69">
        <v>112.09</v>
      </c>
      <c r="S23" s="69">
        <v>112.57</v>
      </c>
      <c r="T23" s="44"/>
      <c r="U23" s="39" t="s">
        <v>50</v>
      </c>
      <c r="V23" s="37"/>
    </row>
    <row r="24" spans="2:22" s="5" customFormat="1" ht="18" customHeight="1">
      <c r="B24" s="22" t="s">
        <v>23</v>
      </c>
      <c r="D24" s="11"/>
      <c r="E24" s="26">
        <v>10161</v>
      </c>
      <c r="F24" s="26">
        <v>10209</v>
      </c>
      <c r="G24" s="26">
        <v>9049</v>
      </c>
      <c r="H24" s="26">
        <v>9068</v>
      </c>
      <c r="I24" s="26">
        <v>9148</v>
      </c>
      <c r="J24" s="64">
        <f>(E24-10191)*100/10191</f>
        <v>-0.2943773918163085</v>
      </c>
      <c r="K24" s="62">
        <f t="shared" si="0"/>
        <v>0.47239444936521996</v>
      </c>
      <c r="L24" s="62">
        <f t="shared" si="1"/>
        <v>-11.362523263786855</v>
      </c>
      <c r="M24" s="62">
        <f t="shared" si="2"/>
        <v>0.2099679522599182</v>
      </c>
      <c r="N24" s="62">
        <f t="shared" si="3"/>
        <v>0.882223202470225</v>
      </c>
      <c r="O24" s="70">
        <v>334.24</v>
      </c>
      <c r="P24" s="70">
        <v>335.82</v>
      </c>
      <c r="Q24" s="71">
        <v>297.66</v>
      </c>
      <c r="R24" s="71">
        <v>298.29</v>
      </c>
      <c r="S24" s="71">
        <v>300.92</v>
      </c>
      <c r="T24" s="13"/>
      <c r="U24" s="83" t="s">
        <v>51</v>
      </c>
      <c r="V24" s="27"/>
    </row>
    <row r="25" spans="2:22" s="5" customFormat="1" ht="18" customHeight="1">
      <c r="B25" s="22" t="s">
        <v>24</v>
      </c>
      <c r="D25" s="11"/>
      <c r="E25" s="26">
        <v>2686</v>
      </c>
      <c r="F25" s="26">
        <v>2619</v>
      </c>
      <c r="G25" s="26">
        <v>2674</v>
      </c>
      <c r="H25" s="26">
        <v>2817</v>
      </c>
      <c r="I25" s="26">
        <v>2823</v>
      </c>
      <c r="J25" s="64">
        <f>(E25-2665)*100/2665</f>
        <v>0.7879924953095685</v>
      </c>
      <c r="K25" s="62">
        <f t="shared" si="0"/>
        <v>-2.494415487714073</v>
      </c>
      <c r="L25" s="62">
        <f t="shared" si="1"/>
        <v>2.1000381825124093</v>
      </c>
      <c r="M25" s="62">
        <f t="shared" si="2"/>
        <v>5.347793567688855</v>
      </c>
      <c r="N25" s="62">
        <f t="shared" si="3"/>
        <v>0.21299254526091588</v>
      </c>
      <c r="O25" s="70">
        <v>300.11</v>
      </c>
      <c r="P25" s="70">
        <v>292.63</v>
      </c>
      <c r="Q25" s="71">
        <v>298.78</v>
      </c>
      <c r="R25" s="71">
        <v>314.75</v>
      </c>
      <c r="S25" s="71">
        <v>315.42</v>
      </c>
      <c r="T25" s="13"/>
      <c r="U25" s="83" t="s">
        <v>52</v>
      </c>
      <c r="V25" s="27"/>
    </row>
    <row r="26" spans="2:22" s="5" customFormat="1" ht="18" customHeight="1">
      <c r="B26" s="22" t="s">
        <v>25</v>
      </c>
      <c r="D26" s="11"/>
      <c r="E26" s="26">
        <v>3724</v>
      </c>
      <c r="F26" s="26">
        <v>3746</v>
      </c>
      <c r="G26" s="26">
        <v>3831</v>
      </c>
      <c r="H26" s="26">
        <v>3854</v>
      </c>
      <c r="I26" s="26">
        <v>4013</v>
      </c>
      <c r="J26" s="64">
        <f>(E26-3664)*100/3664</f>
        <v>1.6375545851528384</v>
      </c>
      <c r="K26" s="62">
        <f t="shared" si="0"/>
        <v>0.5907626208378088</v>
      </c>
      <c r="L26" s="62">
        <f t="shared" si="1"/>
        <v>2.269087026161239</v>
      </c>
      <c r="M26" s="62">
        <f t="shared" si="2"/>
        <v>0.6003654398329418</v>
      </c>
      <c r="N26" s="62">
        <f t="shared" si="3"/>
        <v>4.12558380902958</v>
      </c>
      <c r="O26" s="70">
        <v>215.88</v>
      </c>
      <c r="P26" s="70">
        <v>217.16</v>
      </c>
      <c r="Q26" s="71">
        <v>222.09</v>
      </c>
      <c r="R26" s="71">
        <v>223.42</v>
      </c>
      <c r="S26" s="71">
        <v>232.64</v>
      </c>
      <c r="T26" s="13"/>
      <c r="U26" s="83" t="s">
        <v>53</v>
      </c>
      <c r="V26" s="27"/>
    </row>
    <row r="27" spans="1:22" s="5" customFormat="1" ht="18" customHeight="1">
      <c r="A27" s="7"/>
      <c r="B27" s="25" t="s">
        <v>4</v>
      </c>
      <c r="C27" s="7"/>
      <c r="D27" s="12"/>
      <c r="E27" s="28">
        <v>52778</v>
      </c>
      <c r="F27" s="28">
        <v>53361</v>
      </c>
      <c r="G27" s="28">
        <v>52964</v>
      </c>
      <c r="H27" s="28">
        <v>52948</v>
      </c>
      <c r="I27" s="29">
        <v>52996</v>
      </c>
      <c r="J27" s="66">
        <f>(E27-52307)*100/52307</f>
        <v>0.9004530942321295</v>
      </c>
      <c r="K27" s="80">
        <f t="shared" si="0"/>
        <v>1.1046269278866194</v>
      </c>
      <c r="L27" s="80">
        <f t="shared" si="1"/>
        <v>-0.7439890556773674</v>
      </c>
      <c r="M27" s="80">
        <f t="shared" si="2"/>
        <v>-0.030209198701004455</v>
      </c>
      <c r="N27" s="80">
        <f t="shared" si="3"/>
        <v>0.09065498224673264</v>
      </c>
      <c r="O27" s="72">
        <v>85.65</v>
      </c>
      <c r="P27" s="72">
        <v>86.6</v>
      </c>
      <c r="Q27" s="73">
        <v>95.22</v>
      </c>
      <c r="R27" s="73">
        <v>130.61</v>
      </c>
      <c r="S27" s="73">
        <v>95.28</v>
      </c>
      <c r="T27" s="14"/>
      <c r="U27" s="84" t="s">
        <v>40</v>
      </c>
      <c r="V27" s="27"/>
    </row>
    <row r="28" spans="2:22" s="5" customFormat="1" ht="18" customHeight="1">
      <c r="B28" s="24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U28" s="35"/>
      <c r="V28" s="21"/>
    </row>
    <row r="29" spans="2:22" s="1" customFormat="1" ht="23.25" customHeight="1">
      <c r="B29" s="1" t="s">
        <v>0</v>
      </c>
      <c r="C29" s="2">
        <v>1.2</v>
      </c>
      <c r="D29" s="1" t="s">
        <v>76</v>
      </c>
      <c r="V29" s="20"/>
    </row>
    <row r="30" spans="2:22" s="8" customFormat="1" ht="17.25" customHeight="1">
      <c r="B30" s="8" t="s">
        <v>1</v>
      </c>
      <c r="C30" s="9">
        <v>1.2</v>
      </c>
      <c r="D30" s="8" t="s">
        <v>77</v>
      </c>
      <c r="V30" s="19"/>
    </row>
    <row r="31" spans="1:22" ht="7.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</row>
    <row r="32" spans="1:22" s="5" customFormat="1" ht="18.75" customHeight="1">
      <c r="A32" s="91" t="s">
        <v>7</v>
      </c>
      <c r="B32" s="91"/>
      <c r="C32" s="91"/>
      <c r="D32" s="92"/>
      <c r="E32" s="97" t="s">
        <v>2</v>
      </c>
      <c r="F32" s="98"/>
      <c r="G32" s="98"/>
      <c r="H32" s="98"/>
      <c r="I32" s="99"/>
      <c r="J32" s="98"/>
      <c r="K32" s="98"/>
      <c r="L32" s="98"/>
      <c r="M32" s="98"/>
      <c r="N32" s="99"/>
      <c r="O32" s="97" t="s">
        <v>70</v>
      </c>
      <c r="P32" s="98"/>
      <c r="Q32" s="98"/>
      <c r="R32" s="98"/>
      <c r="S32" s="99"/>
      <c r="T32" s="100" t="s">
        <v>9</v>
      </c>
      <c r="U32" s="91"/>
      <c r="V32" s="21"/>
    </row>
    <row r="33" spans="1:22" s="5" customFormat="1" ht="18" customHeight="1">
      <c r="A33" s="93"/>
      <c r="B33" s="93"/>
      <c r="C33" s="93"/>
      <c r="D33" s="94"/>
      <c r="E33" s="104" t="s">
        <v>6</v>
      </c>
      <c r="F33" s="105"/>
      <c r="G33" s="105"/>
      <c r="H33" s="105"/>
      <c r="I33" s="106"/>
      <c r="J33" s="105"/>
      <c r="K33" s="105"/>
      <c r="L33" s="105"/>
      <c r="M33" s="105"/>
      <c r="N33" s="106"/>
      <c r="O33" s="104" t="s">
        <v>71</v>
      </c>
      <c r="P33" s="105"/>
      <c r="Q33" s="105"/>
      <c r="R33" s="105"/>
      <c r="S33" s="106"/>
      <c r="T33" s="101"/>
      <c r="U33" s="102"/>
      <c r="V33" s="21"/>
    </row>
    <row r="34" spans="1:22" s="5" customFormat="1" ht="18.75" customHeight="1">
      <c r="A34" s="93"/>
      <c r="B34" s="93"/>
      <c r="C34" s="93"/>
      <c r="D34" s="94"/>
      <c r="E34" s="15">
        <v>2545</v>
      </c>
      <c r="F34" s="15">
        <v>2546</v>
      </c>
      <c r="G34" s="15">
        <v>2547</v>
      </c>
      <c r="H34" s="15">
        <v>2548</v>
      </c>
      <c r="I34" s="15">
        <v>2549</v>
      </c>
      <c r="J34" s="15">
        <v>2545</v>
      </c>
      <c r="K34" s="15">
        <v>2546</v>
      </c>
      <c r="L34" s="15">
        <v>2547</v>
      </c>
      <c r="M34" s="15">
        <v>2548</v>
      </c>
      <c r="N34" s="15">
        <v>2549</v>
      </c>
      <c r="O34" s="15">
        <v>2545</v>
      </c>
      <c r="P34" s="15">
        <v>2546</v>
      </c>
      <c r="Q34" s="15">
        <v>2547</v>
      </c>
      <c r="R34" s="15">
        <v>2548</v>
      </c>
      <c r="S34" s="15">
        <v>2549</v>
      </c>
      <c r="T34" s="101"/>
      <c r="U34" s="102"/>
      <c r="V34" s="21"/>
    </row>
    <row r="35" spans="1:22" s="5" customFormat="1" ht="18.75" customHeight="1">
      <c r="A35" s="93"/>
      <c r="B35" s="93"/>
      <c r="C35" s="93"/>
      <c r="D35" s="94"/>
      <c r="E35" s="32" t="s">
        <v>69</v>
      </c>
      <c r="F35" s="32" t="s">
        <v>68</v>
      </c>
      <c r="G35" s="32" t="s">
        <v>67</v>
      </c>
      <c r="H35" s="32" t="s">
        <v>72</v>
      </c>
      <c r="I35" s="32" t="s">
        <v>75</v>
      </c>
      <c r="J35" s="32" t="s">
        <v>69</v>
      </c>
      <c r="K35" s="32" t="s">
        <v>68</v>
      </c>
      <c r="L35" s="32" t="s">
        <v>67</v>
      </c>
      <c r="M35" s="32" t="s">
        <v>72</v>
      </c>
      <c r="N35" s="32" t="s">
        <v>75</v>
      </c>
      <c r="O35" s="32" t="s">
        <v>69</v>
      </c>
      <c r="P35" s="32" t="s">
        <v>68</v>
      </c>
      <c r="Q35" s="32" t="s">
        <v>67</v>
      </c>
      <c r="R35" s="32" t="s">
        <v>72</v>
      </c>
      <c r="S35" s="32" t="s">
        <v>75</v>
      </c>
      <c r="T35" s="101"/>
      <c r="U35" s="102"/>
      <c r="V35" s="21"/>
    </row>
    <row r="36" spans="1:22" s="5" customFormat="1" ht="17.25" customHeight="1">
      <c r="A36" s="95"/>
      <c r="B36" s="95"/>
      <c r="C36" s="95"/>
      <c r="D36" s="96"/>
      <c r="E36" s="18"/>
      <c r="F36" s="6"/>
      <c r="G36" s="16"/>
      <c r="H36" s="16"/>
      <c r="I36" s="16"/>
      <c r="J36" s="18"/>
      <c r="K36" s="6"/>
      <c r="L36" s="16"/>
      <c r="M36" s="16"/>
      <c r="N36" s="16"/>
      <c r="O36" s="18"/>
      <c r="P36" s="18"/>
      <c r="Q36" s="16"/>
      <c r="R36" s="16"/>
      <c r="S36" s="18"/>
      <c r="T36" s="103"/>
      <c r="U36" s="95"/>
      <c r="V36" s="21"/>
    </row>
    <row r="37" spans="2:22" s="10" customFormat="1" ht="18" customHeight="1">
      <c r="B37" s="47" t="s">
        <v>26</v>
      </c>
      <c r="D37" s="56"/>
      <c r="E37" s="60">
        <f>SUM(E38:E39)</f>
        <v>36283</v>
      </c>
      <c r="F37" s="60">
        <f>SUM(F38:F39)</f>
        <v>37002</v>
      </c>
      <c r="G37" s="60">
        <f>SUM(G38:G39)</f>
        <v>37612</v>
      </c>
      <c r="H37" s="60">
        <f>SUM(H38:H39)</f>
        <v>38115</v>
      </c>
      <c r="I37" s="60">
        <f>SUM(I38:I39)</f>
        <v>38473</v>
      </c>
      <c r="J37" s="63">
        <f>(E37-35455)*100/35455</f>
        <v>2.335354674940065</v>
      </c>
      <c r="K37" s="62">
        <f>(F37-E37)*100/E37</f>
        <v>1.9816442962268832</v>
      </c>
      <c r="L37" s="62">
        <f>(G37-F37)*100/F37</f>
        <v>1.648559537322307</v>
      </c>
      <c r="M37" s="62">
        <f>(H37-G37)*100/G37</f>
        <v>1.337339147080719</v>
      </c>
      <c r="N37" s="62">
        <f>(I37-H37)*100/H37</f>
        <v>0.9392627574445757</v>
      </c>
      <c r="O37" s="67">
        <v>39.14</v>
      </c>
      <c r="P37" s="67">
        <v>39.92</v>
      </c>
      <c r="Q37" s="67">
        <v>40.58</v>
      </c>
      <c r="R37" s="69">
        <v>41.12</v>
      </c>
      <c r="S37" s="43">
        <v>41.5</v>
      </c>
      <c r="U37" s="10" t="s">
        <v>54</v>
      </c>
      <c r="V37" s="39"/>
    </row>
    <row r="38" spans="2:22" s="5" customFormat="1" ht="18" customHeight="1">
      <c r="B38" s="22" t="s">
        <v>27</v>
      </c>
      <c r="D38" s="11"/>
      <c r="E38" s="61">
        <v>7719</v>
      </c>
      <c r="F38" s="61">
        <v>7772</v>
      </c>
      <c r="G38" s="61">
        <v>7995</v>
      </c>
      <c r="H38" s="61">
        <v>7902</v>
      </c>
      <c r="I38" s="61">
        <v>7910</v>
      </c>
      <c r="J38" s="64">
        <f>(E38-7597)*100/7597</f>
        <v>1.6058970646307753</v>
      </c>
      <c r="K38" s="62">
        <f aca="true" t="shared" si="4" ref="K38:K54">(F38-E38)*100/E38</f>
        <v>0.6866174374919031</v>
      </c>
      <c r="L38" s="62">
        <f aca="true" t="shared" si="5" ref="L38:L54">(G38-F38)*100/F38</f>
        <v>2.869274318064848</v>
      </c>
      <c r="M38" s="62">
        <f aca="true" t="shared" si="6" ref="M38:M54">(H38-G38)*100/G38</f>
        <v>-1.1632270168855534</v>
      </c>
      <c r="N38" s="62">
        <f aca="true" t="shared" si="7" ref="N38:N54">(I38-H38)*100/H38</f>
        <v>0.10124019235636547</v>
      </c>
      <c r="O38" s="70">
        <v>183.79</v>
      </c>
      <c r="P38" s="70">
        <v>185.05</v>
      </c>
      <c r="Q38" s="70">
        <v>188.12</v>
      </c>
      <c r="R38" s="71">
        <v>185.93</v>
      </c>
      <c r="S38" s="33">
        <v>186.12</v>
      </c>
      <c r="U38" s="35" t="s">
        <v>55</v>
      </c>
      <c r="V38" s="21"/>
    </row>
    <row r="39" spans="2:22" s="5" customFormat="1" ht="18" customHeight="1">
      <c r="B39" s="22" t="s">
        <v>4</v>
      </c>
      <c r="D39" s="11"/>
      <c r="E39" s="61">
        <v>28564</v>
      </c>
      <c r="F39" s="61">
        <v>29230</v>
      </c>
      <c r="G39" s="61">
        <v>29617</v>
      </c>
      <c r="H39" s="61">
        <v>30213</v>
      </c>
      <c r="I39" s="61">
        <v>30563</v>
      </c>
      <c r="J39" s="64">
        <f>(E39-27858)*100/27858</f>
        <v>2.5342809964821593</v>
      </c>
      <c r="K39" s="62">
        <f t="shared" si="4"/>
        <v>2.33160621761658</v>
      </c>
      <c r="L39" s="62">
        <f t="shared" si="5"/>
        <v>1.3239822100581595</v>
      </c>
      <c r="M39" s="62">
        <f t="shared" si="6"/>
        <v>2.012357767498396</v>
      </c>
      <c r="N39" s="62">
        <f t="shared" si="7"/>
        <v>1.1584417303809618</v>
      </c>
      <c r="O39" s="70">
        <v>32.28</v>
      </c>
      <c r="P39" s="70">
        <v>33.03</v>
      </c>
      <c r="Q39" s="70">
        <v>33.49</v>
      </c>
      <c r="R39" s="71">
        <v>34.14</v>
      </c>
      <c r="S39" s="33">
        <v>34.56</v>
      </c>
      <c r="U39" s="83" t="s">
        <v>40</v>
      </c>
      <c r="V39" s="21"/>
    </row>
    <row r="40" spans="2:22" s="10" customFormat="1" ht="18" customHeight="1">
      <c r="B40" s="47" t="s">
        <v>28</v>
      </c>
      <c r="D40" s="38"/>
      <c r="E40" s="60">
        <f>SUM(E41:E42)</f>
        <v>29472</v>
      </c>
      <c r="F40" s="60">
        <f>SUM(F41:F42)</f>
        <v>29543</v>
      </c>
      <c r="G40" s="60">
        <f>SUM(G41:G42)</f>
        <v>29236</v>
      </c>
      <c r="H40" s="60">
        <f>SUM(H41:H42)</f>
        <v>29479</v>
      </c>
      <c r="I40" s="60">
        <f>SUM(I41:I42)</f>
        <v>29650</v>
      </c>
      <c r="J40" s="63">
        <f>(E40-29247)*100/29247</f>
        <v>0.7693096727869525</v>
      </c>
      <c r="K40" s="62">
        <f t="shared" si="4"/>
        <v>0.24090662323561346</v>
      </c>
      <c r="L40" s="62">
        <f t="shared" si="5"/>
        <v>-1.0391632535626036</v>
      </c>
      <c r="M40" s="62">
        <f t="shared" si="6"/>
        <v>0.831167054316596</v>
      </c>
      <c r="N40" s="62">
        <f t="shared" si="7"/>
        <v>0.5800739509481325</v>
      </c>
      <c r="O40" s="67">
        <v>61.39</v>
      </c>
      <c r="P40" s="67">
        <v>61.53</v>
      </c>
      <c r="Q40" s="67">
        <v>60.9</v>
      </c>
      <c r="R40" s="69">
        <v>61.4</v>
      </c>
      <c r="S40" s="43">
        <v>61.76</v>
      </c>
      <c r="U40" s="39" t="s">
        <v>56</v>
      </c>
      <c r="V40" s="39"/>
    </row>
    <row r="41" spans="2:22" s="5" customFormat="1" ht="18" customHeight="1">
      <c r="B41" s="22" t="s">
        <v>29</v>
      </c>
      <c r="C41" s="30"/>
      <c r="D41" s="31"/>
      <c r="E41" s="61">
        <v>2010</v>
      </c>
      <c r="F41" s="61">
        <v>1896</v>
      </c>
      <c r="G41" s="61">
        <v>1883</v>
      </c>
      <c r="H41" s="61">
        <v>1915</v>
      </c>
      <c r="I41" s="61">
        <v>1971</v>
      </c>
      <c r="J41" s="64">
        <f>(E41-1998)*100/1998</f>
        <v>0.6006006006006006</v>
      </c>
      <c r="K41" s="62">
        <f t="shared" si="4"/>
        <v>-5.6716417910447765</v>
      </c>
      <c r="L41" s="62">
        <f t="shared" si="5"/>
        <v>-0.6856540084388185</v>
      </c>
      <c r="M41" s="62">
        <f t="shared" si="6"/>
        <v>1.699415825809878</v>
      </c>
      <c r="N41" s="62">
        <f t="shared" si="7"/>
        <v>2.9242819843342036</v>
      </c>
      <c r="O41" s="70">
        <v>2661.19</v>
      </c>
      <c r="P41" s="70">
        <v>2510.26</v>
      </c>
      <c r="Q41" s="70">
        <v>2493.05</v>
      </c>
      <c r="R41" s="71">
        <v>2553.33</v>
      </c>
      <c r="S41" s="33">
        <v>2628</v>
      </c>
      <c r="U41" s="83" t="s">
        <v>57</v>
      </c>
      <c r="V41" s="21"/>
    </row>
    <row r="42" spans="1:22" s="5" customFormat="1" ht="18" customHeight="1">
      <c r="A42" s="21"/>
      <c r="B42" s="22" t="s">
        <v>4</v>
      </c>
      <c r="C42" s="21"/>
      <c r="D42" s="11"/>
      <c r="E42" s="61">
        <v>27462</v>
      </c>
      <c r="F42" s="61">
        <v>27647</v>
      </c>
      <c r="G42" s="61">
        <v>27353</v>
      </c>
      <c r="H42" s="61">
        <v>27564</v>
      </c>
      <c r="I42" s="61">
        <v>27679</v>
      </c>
      <c r="J42" s="64">
        <f>(E42-27249)*100/27249</f>
        <v>0.7816800616536387</v>
      </c>
      <c r="K42" s="62">
        <f t="shared" si="4"/>
        <v>0.6736581458014711</v>
      </c>
      <c r="L42" s="62">
        <f t="shared" si="5"/>
        <v>-1.0634065178862082</v>
      </c>
      <c r="M42" s="62">
        <f t="shared" si="6"/>
        <v>0.7713961905458268</v>
      </c>
      <c r="N42" s="62">
        <f t="shared" si="7"/>
        <v>0.41721085473806413</v>
      </c>
      <c r="O42" s="70">
        <v>57.29</v>
      </c>
      <c r="P42" s="70">
        <v>57.68</v>
      </c>
      <c r="Q42" s="70">
        <v>57.63</v>
      </c>
      <c r="R42" s="71">
        <v>58.07</v>
      </c>
      <c r="S42" s="33">
        <v>57.75</v>
      </c>
      <c r="T42" s="21"/>
      <c r="U42" s="35" t="s">
        <v>40</v>
      </c>
      <c r="V42" s="21"/>
    </row>
    <row r="43" spans="2:22" s="10" customFormat="1" ht="18" customHeight="1">
      <c r="B43" s="47" t="s">
        <v>30</v>
      </c>
      <c r="D43" s="38"/>
      <c r="E43" s="59">
        <f>SUM(E44:E46)</f>
        <v>31112</v>
      </c>
      <c r="F43" s="59">
        <f>SUM(F44:F46)</f>
        <v>31002</v>
      </c>
      <c r="G43" s="59">
        <f>SUM(G44:G46)</f>
        <v>30896</v>
      </c>
      <c r="H43" s="59">
        <f>SUM(H44:H46)</f>
        <v>30790</v>
      </c>
      <c r="I43" s="59">
        <f>SUM(I44:I46)</f>
        <v>30780</v>
      </c>
      <c r="J43" s="62">
        <f>(E43-30930)*100/30930</f>
        <v>0.5884254768832848</v>
      </c>
      <c r="K43" s="62">
        <f t="shared" si="4"/>
        <v>-0.35356132681923375</v>
      </c>
      <c r="L43" s="62">
        <f t="shared" si="5"/>
        <v>-0.34191342494032645</v>
      </c>
      <c r="M43" s="62">
        <f t="shared" si="6"/>
        <v>-0.3430864836872087</v>
      </c>
      <c r="N43" s="62">
        <f t="shared" si="7"/>
        <v>-0.03247807729782397</v>
      </c>
      <c r="O43" s="74">
        <v>163.05</v>
      </c>
      <c r="P43" s="74">
        <v>162.47</v>
      </c>
      <c r="Q43" s="74">
        <v>161.92</v>
      </c>
      <c r="R43" s="75">
        <v>161.36</v>
      </c>
      <c r="S43" s="49">
        <v>161.31</v>
      </c>
      <c r="U43" s="10" t="s">
        <v>58</v>
      </c>
      <c r="V43" s="39"/>
    </row>
    <row r="44" spans="2:22" s="5" customFormat="1" ht="18" customHeight="1">
      <c r="B44" s="22" t="s">
        <v>31</v>
      </c>
      <c r="D44" s="11"/>
      <c r="E44" s="76">
        <v>9314</v>
      </c>
      <c r="F44" s="76">
        <v>9248</v>
      </c>
      <c r="G44" s="76">
        <v>9290</v>
      </c>
      <c r="H44" s="76">
        <v>9220</v>
      </c>
      <c r="I44" s="76">
        <v>9203</v>
      </c>
      <c r="J44" s="65">
        <f>(E44-9283)*100/9283</f>
        <v>0.3339437681783906</v>
      </c>
      <c r="K44" s="62">
        <f t="shared" si="4"/>
        <v>-0.7086106935795576</v>
      </c>
      <c r="L44" s="62">
        <f t="shared" si="5"/>
        <v>0.4541522491349481</v>
      </c>
      <c r="M44" s="62">
        <f t="shared" si="6"/>
        <v>-0.7534983853606028</v>
      </c>
      <c r="N44" s="62">
        <f t="shared" si="7"/>
        <v>-0.1843817787418655</v>
      </c>
      <c r="O44" s="77">
        <v>245.53</v>
      </c>
      <c r="P44" s="77">
        <v>243.79</v>
      </c>
      <c r="Q44" s="77">
        <v>244.92</v>
      </c>
      <c r="R44" s="78">
        <v>243.08</v>
      </c>
      <c r="S44" s="34">
        <v>242.63</v>
      </c>
      <c r="U44" s="35" t="s">
        <v>59</v>
      </c>
      <c r="V44" s="21"/>
    </row>
    <row r="45" spans="2:22" s="5" customFormat="1" ht="18" customHeight="1">
      <c r="B45" s="22" t="s">
        <v>32</v>
      </c>
      <c r="D45" s="11"/>
      <c r="E45" s="76">
        <v>4734</v>
      </c>
      <c r="F45" s="76">
        <v>4785</v>
      </c>
      <c r="G45" s="76">
        <v>6726</v>
      </c>
      <c r="H45" s="76">
        <v>6781</v>
      </c>
      <c r="I45" s="76">
        <v>6807</v>
      </c>
      <c r="J45" s="65">
        <f>(E45-4730)*100/4730</f>
        <v>0.08456659619450317</v>
      </c>
      <c r="K45" s="62">
        <f t="shared" si="4"/>
        <v>1.0773130544993663</v>
      </c>
      <c r="L45" s="62">
        <f t="shared" si="5"/>
        <v>40.56426332288401</v>
      </c>
      <c r="M45" s="62">
        <f t="shared" si="6"/>
        <v>0.8177222717811478</v>
      </c>
      <c r="N45" s="62">
        <f t="shared" si="7"/>
        <v>0.38342427370594306</v>
      </c>
      <c r="O45" s="77">
        <v>506.31</v>
      </c>
      <c r="P45" s="77">
        <v>511.76</v>
      </c>
      <c r="Q45" s="77">
        <v>254.29</v>
      </c>
      <c r="R45" s="78">
        <v>256.37</v>
      </c>
      <c r="S45" s="34">
        <v>257.35</v>
      </c>
      <c r="U45" s="35" t="s">
        <v>60</v>
      </c>
      <c r="V45" s="21"/>
    </row>
    <row r="46" spans="1:22" ht="18" customHeight="1">
      <c r="A46" s="5"/>
      <c r="B46" s="22" t="s">
        <v>4</v>
      </c>
      <c r="D46" s="57"/>
      <c r="E46" s="76">
        <v>17064</v>
      </c>
      <c r="F46" s="76">
        <v>16969</v>
      </c>
      <c r="G46" s="76">
        <v>14880</v>
      </c>
      <c r="H46" s="76">
        <v>14789</v>
      </c>
      <c r="I46" s="76">
        <v>14770</v>
      </c>
      <c r="J46" s="65">
        <f>(E46-16917)*100/16917</f>
        <v>0.8689483951055151</v>
      </c>
      <c r="K46" s="62">
        <f t="shared" si="4"/>
        <v>-0.556727613689639</v>
      </c>
      <c r="L46" s="62">
        <f t="shared" si="5"/>
        <v>-12.310684188814898</v>
      </c>
      <c r="M46" s="62">
        <f t="shared" si="6"/>
        <v>-0.6115591397849462</v>
      </c>
      <c r="N46" s="62">
        <f t="shared" si="7"/>
        <v>-0.12847386571100142</v>
      </c>
      <c r="O46" s="77">
        <v>118.89</v>
      </c>
      <c r="P46" s="77">
        <v>118.23</v>
      </c>
      <c r="Q46" s="77">
        <v>117.69</v>
      </c>
      <c r="R46" s="78">
        <v>116.97</v>
      </c>
      <c r="S46" s="34">
        <v>116.82</v>
      </c>
      <c r="U46" s="35" t="s">
        <v>40</v>
      </c>
      <c r="V46" s="4"/>
    </row>
    <row r="47" spans="1:22" s="1" customFormat="1" ht="18" customHeight="1">
      <c r="A47" s="10"/>
      <c r="B47" s="47" t="s">
        <v>33</v>
      </c>
      <c r="D47" s="58"/>
      <c r="E47" s="59">
        <f>SUM(E48:E49)</f>
        <v>60669</v>
      </c>
      <c r="F47" s="59">
        <f>SUM(F48:F49)</f>
        <v>61754</v>
      </c>
      <c r="G47" s="59">
        <f>SUM(G48:G49)</f>
        <v>61665</v>
      </c>
      <c r="H47" s="59">
        <f>SUM(H48:H49)</f>
        <v>62340</v>
      </c>
      <c r="I47" s="59">
        <f>SUM(I48:I49)</f>
        <v>62908</v>
      </c>
      <c r="J47" s="62">
        <f>(E47-59794)*100/59794</f>
        <v>1.4633575275111215</v>
      </c>
      <c r="K47" s="62">
        <f t="shared" si="4"/>
        <v>1.7883927541248414</v>
      </c>
      <c r="L47" s="62">
        <f t="shared" si="5"/>
        <v>-0.14412021893318652</v>
      </c>
      <c r="M47" s="62">
        <f t="shared" si="6"/>
        <v>1.0946241790318658</v>
      </c>
      <c r="N47" s="62">
        <f t="shared" si="7"/>
        <v>0.9111324991979467</v>
      </c>
      <c r="O47" s="74">
        <v>82.68</v>
      </c>
      <c r="P47" s="74">
        <v>132.36</v>
      </c>
      <c r="Q47" s="74">
        <v>84.03</v>
      </c>
      <c r="R47" s="75">
        <v>84.95</v>
      </c>
      <c r="S47" s="49">
        <v>85.73</v>
      </c>
      <c r="U47" s="10" t="s">
        <v>61</v>
      </c>
      <c r="V47" s="20"/>
    </row>
    <row r="48" spans="1:22" ht="18" customHeight="1">
      <c r="A48" s="5"/>
      <c r="B48" s="23" t="s">
        <v>34</v>
      </c>
      <c r="D48" s="57"/>
      <c r="E48" s="76">
        <v>11378</v>
      </c>
      <c r="F48" s="76">
        <v>11248</v>
      </c>
      <c r="G48" s="76">
        <v>11188</v>
      </c>
      <c r="H48" s="76">
        <v>11280</v>
      </c>
      <c r="I48" s="76">
        <v>11300</v>
      </c>
      <c r="J48" s="65">
        <f>(E48-11251)*100/11251</f>
        <v>1.1287885521286998</v>
      </c>
      <c r="K48" s="62">
        <f t="shared" si="4"/>
        <v>-1.1425558094568466</v>
      </c>
      <c r="L48" s="62">
        <f t="shared" si="5"/>
        <v>-0.5334281650071123</v>
      </c>
      <c r="M48" s="62">
        <f t="shared" si="6"/>
        <v>0.8223096174472649</v>
      </c>
      <c r="N48" s="62">
        <f t="shared" si="7"/>
        <v>0.1773049645390071</v>
      </c>
      <c r="O48" s="77">
        <v>299.42</v>
      </c>
      <c r="P48" s="77">
        <v>296</v>
      </c>
      <c r="Q48" s="77">
        <v>294.42</v>
      </c>
      <c r="R48" s="78">
        <v>296.84</v>
      </c>
      <c r="S48" s="34">
        <v>297.37</v>
      </c>
      <c r="U48" s="35" t="s">
        <v>62</v>
      </c>
      <c r="V48" s="4"/>
    </row>
    <row r="49" spans="1:22" ht="18" customHeight="1">
      <c r="A49" s="5"/>
      <c r="B49" s="23" t="s">
        <v>4</v>
      </c>
      <c r="D49" s="57"/>
      <c r="E49" s="76">
        <v>49291</v>
      </c>
      <c r="F49" s="76">
        <v>50506</v>
      </c>
      <c r="G49" s="76">
        <v>50477</v>
      </c>
      <c r="H49" s="76">
        <v>51060</v>
      </c>
      <c r="I49" s="76">
        <v>51608</v>
      </c>
      <c r="J49" s="65">
        <f>(E49-48543)*100/48543</f>
        <v>1.5409018808067074</v>
      </c>
      <c r="K49" s="62">
        <f t="shared" si="4"/>
        <v>2.464953034022438</v>
      </c>
      <c r="L49" s="62">
        <f t="shared" si="5"/>
        <v>-0.05741892052429414</v>
      </c>
      <c r="M49" s="62">
        <f t="shared" si="6"/>
        <v>1.154981476712166</v>
      </c>
      <c r="N49" s="62">
        <f t="shared" si="7"/>
        <v>1.073247160203682</v>
      </c>
      <c r="O49" s="77">
        <v>70.84</v>
      </c>
      <c r="P49" s="77">
        <v>72.58</v>
      </c>
      <c r="Q49" s="77">
        <v>72.51</v>
      </c>
      <c r="R49" s="78">
        <v>73.38</v>
      </c>
      <c r="S49" s="34">
        <v>74.17</v>
      </c>
      <c r="U49" s="35" t="s">
        <v>40</v>
      </c>
      <c r="V49" s="4"/>
    </row>
    <row r="50" spans="1:22" s="1" customFormat="1" ht="18" customHeight="1">
      <c r="A50" s="10"/>
      <c r="B50" s="48" t="s">
        <v>35</v>
      </c>
      <c r="D50" s="58"/>
      <c r="E50" s="59">
        <v>34586</v>
      </c>
      <c r="F50" s="59">
        <v>35375</v>
      </c>
      <c r="G50" s="59">
        <v>35617</v>
      </c>
      <c r="H50" s="59">
        <v>36453</v>
      </c>
      <c r="I50" s="59">
        <v>37185</v>
      </c>
      <c r="J50" s="62">
        <f>(E50-33744)*100/33744</f>
        <v>2.495258416311048</v>
      </c>
      <c r="K50" s="62">
        <f t="shared" si="4"/>
        <v>2.281269877985312</v>
      </c>
      <c r="L50" s="62">
        <f t="shared" si="5"/>
        <v>0.6840989399293286</v>
      </c>
      <c r="M50" s="62">
        <f t="shared" si="6"/>
        <v>2.3471937557907743</v>
      </c>
      <c r="N50" s="62">
        <f t="shared" si="7"/>
        <v>2.008065179820591</v>
      </c>
      <c r="O50" s="74">
        <v>27.58</v>
      </c>
      <c r="P50" s="74">
        <v>28.21</v>
      </c>
      <c r="Q50" s="74">
        <v>28.4</v>
      </c>
      <c r="R50" s="75">
        <v>29.07</v>
      </c>
      <c r="S50" s="49">
        <v>29.65</v>
      </c>
      <c r="U50" s="10" t="s">
        <v>63</v>
      </c>
      <c r="V50" s="20"/>
    </row>
    <row r="51" spans="1:22" s="1" customFormat="1" ht="18" customHeight="1">
      <c r="A51" s="10"/>
      <c r="B51" s="50" t="s">
        <v>36</v>
      </c>
      <c r="D51" s="58"/>
      <c r="E51" s="59">
        <f>SUM(E52:E53)</f>
        <v>32197</v>
      </c>
      <c r="F51" s="59">
        <f>SUM(F52:F53)</f>
        <v>32555</v>
      </c>
      <c r="G51" s="59">
        <f>SUM(G52:G53)</f>
        <v>31865</v>
      </c>
      <c r="H51" s="59">
        <f>SUM(H52:H53)</f>
        <v>32108</v>
      </c>
      <c r="I51" s="59">
        <f>SUM(I52:I53)</f>
        <v>32224</v>
      </c>
      <c r="J51" s="62">
        <f>(E51-31994)*100/31994</f>
        <v>0.6344939676189285</v>
      </c>
      <c r="K51" s="62">
        <f t="shared" si="4"/>
        <v>1.1119048358542722</v>
      </c>
      <c r="L51" s="62">
        <f t="shared" si="5"/>
        <v>-2.1194900936876055</v>
      </c>
      <c r="M51" s="62">
        <f t="shared" si="6"/>
        <v>0.7625921857837753</v>
      </c>
      <c r="N51" s="62">
        <f t="shared" si="7"/>
        <v>0.36128067771271954</v>
      </c>
      <c r="O51" s="74">
        <v>107.32</v>
      </c>
      <c r="P51" s="74">
        <v>12.14</v>
      </c>
      <c r="Q51" s="74">
        <v>106.21</v>
      </c>
      <c r="R51" s="75">
        <v>107.02</v>
      </c>
      <c r="S51" s="49">
        <v>107.41</v>
      </c>
      <c r="U51" s="10" t="s">
        <v>64</v>
      </c>
      <c r="V51" s="20"/>
    </row>
    <row r="52" spans="1:22" ht="18" customHeight="1">
      <c r="A52" s="5"/>
      <c r="B52" s="24" t="s">
        <v>37</v>
      </c>
      <c r="D52" s="57"/>
      <c r="E52" s="76">
        <v>3585</v>
      </c>
      <c r="F52" s="76">
        <v>3642</v>
      </c>
      <c r="G52" s="76">
        <v>3626</v>
      </c>
      <c r="H52" s="76">
        <v>3589</v>
      </c>
      <c r="I52" s="76">
        <v>3591</v>
      </c>
      <c r="J52" s="65">
        <f>(E52-3508)*100/3508</f>
        <v>2.194982896237172</v>
      </c>
      <c r="K52" s="62">
        <f t="shared" si="4"/>
        <v>1.5899581589958158</v>
      </c>
      <c r="L52" s="62">
        <f t="shared" si="5"/>
        <v>-0.43931905546403077</v>
      </c>
      <c r="M52" s="62">
        <f t="shared" si="6"/>
        <v>-1.0204081632653061</v>
      </c>
      <c r="N52" s="62">
        <f t="shared" si="7"/>
        <v>0.05572582892170521</v>
      </c>
      <c r="O52" s="77">
        <v>321.52</v>
      </c>
      <c r="P52" s="77">
        <v>326.64</v>
      </c>
      <c r="Q52" s="77">
        <v>325.2</v>
      </c>
      <c r="R52" s="78">
        <v>321.88</v>
      </c>
      <c r="S52" s="34">
        <v>322.06</v>
      </c>
      <c r="U52" s="35" t="s">
        <v>65</v>
      </c>
      <c r="V52" s="4"/>
    </row>
    <row r="53" spans="1:22" ht="18" customHeight="1">
      <c r="A53" s="5"/>
      <c r="B53" s="24" t="s">
        <v>4</v>
      </c>
      <c r="D53" s="57"/>
      <c r="E53" s="76">
        <v>28612</v>
      </c>
      <c r="F53" s="76">
        <v>28913</v>
      </c>
      <c r="G53" s="76">
        <v>28239</v>
      </c>
      <c r="H53" s="76">
        <v>28519</v>
      </c>
      <c r="I53" s="76">
        <v>28633</v>
      </c>
      <c r="J53" s="65">
        <f>(E53-28486)*100/28486</f>
        <v>0.44232254440777924</v>
      </c>
      <c r="K53" s="62">
        <f t="shared" si="4"/>
        <v>1.0520061512652035</v>
      </c>
      <c r="L53" s="62">
        <f t="shared" si="5"/>
        <v>-2.3311313250095114</v>
      </c>
      <c r="M53" s="62">
        <f t="shared" si="6"/>
        <v>0.9915365274974326</v>
      </c>
      <c r="N53" s="62">
        <f t="shared" si="7"/>
        <v>0.39973351099267157</v>
      </c>
      <c r="O53" s="77">
        <v>99.05</v>
      </c>
      <c r="P53" s="77">
        <v>100.09</v>
      </c>
      <c r="Q53" s="77">
        <v>97.76</v>
      </c>
      <c r="R53" s="78">
        <v>98.73</v>
      </c>
      <c r="S53" s="34">
        <v>99.12</v>
      </c>
      <c r="U53" s="35" t="s">
        <v>40</v>
      </c>
      <c r="V53" s="4"/>
    </row>
    <row r="54" spans="1:22" s="1" customFormat="1" ht="18" customHeight="1">
      <c r="A54" s="40"/>
      <c r="B54" s="51" t="s">
        <v>38</v>
      </c>
      <c r="C54" s="52"/>
      <c r="D54" s="53"/>
      <c r="E54" s="79">
        <v>25166</v>
      </c>
      <c r="F54" s="79">
        <v>25424</v>
      </c>
      <c r="G54" s="79">
        <v>25635</v>
      </c>
      <c r="H54" s="79">
        <v>25940</v>
      </c>
      <c r="I54" s="79">
        <v>26001</v>
      </c>
      <c r="J54" s="80">
        <f>(E54-24732)*100/24732</f>
        <v>1.754811580139091</v>
      </c>
      <c r="K54" s="80">
        <f t="shared" si="4"/>
        <v>1.0251927203369626</v>
      </c>
      <c r="L54" s="80">
        <f t="shared" si="5"/>
        <v>0.829924480805538</v>
      </c>
      <c r="M54" s="80">
        <f t="shared" si="6"/>
        <v>1.1897795982055783</v>
      </c>
      <c r="N54" s="80">
        <f t="shared" si="7"/>
        <v>0.23515805705474171</v>
      </c>
      <c r="O54" s="81">
        <v>30.31</v>
      </c>
      <c r="P54" s="81">
        <v>30.62</v>
      </c>
      <c r="Q54" s="81">
        <v>30.88</v>
      </c>
      <c r="R54" s="82">
        <v>31.24</v>
      </c>
      <c r="S54" s="54">
        <v>31.32</v>
      </c>
      <c r="U54" s="40" t="s">
        <v>66</v>
      </c>
      <c r="V54" s="20"/>
    </row>
    <row r="55" spans="1:22" s="1" customFormat="1" ht="11.25" customHeight="1">
      <c r="A55" s="39"/>
      <c r="B55" s="48"/>
      <c r="C55" s="20"/>
      <c r="D55" s="20"/>
      <c r="E55" s="85"/>
      <c r="F55" s="85"/>
      <c r="G55" s="85"/>
      <c r="H55" s="85"/>
      <c r="I55" s="85"/>
      <c r="J55" s="86"/>
      <c r="K55" s="86"/>
      <c r="L55" s="86"/>
      <c r="M55" s="86"/>
      <c r="N55" s="86"/>
      <c r="O55" s="87"/>
      <c r="P55" s="87"/>
      <c r="Q55" s="87"/>
      <c r="R55" s="88"/>
      <c r="S55" s="55"/>
      <c r="U55" s="39"/>
      <c r="V55" s="20"/>
    </row>
    <row r="56" spans="1:22" ht="18.75" customHeight="1">
      <c r="A56" s="5" t="s">
        <v>78</v>
      </c>
      <c r="B56" s="5"/>
      <c r="V56" s="4"/>
    </row>
    <row r="57" spans="1:22" ht="18" customHeight="1">
      <c r="A57" s="5"/>
      <c r="B57" s="5" t="s">
        <v>79</v>
      </c>
      <c r="V57" s="4"/>
    </row>
    <row r="58" ht="18" customHeight="1">
      <c r="V58" s="4"/>
    </row>
    <row r="59" ht="18" customHeight="1">
      <c r="V59" s="4"/>
    </row>
    <row r="60" ht="18" customHeight="1">
      <c r="V60" s="4"/>
    </row>
    <row r="61" ht="18" customHeight="1">
      <c r="V61" s="4"/>
    </row>
    <row r="62" ht="18" customHeight="1">
      <c r="V62" s="4"/>
    </row>
    <row r="63" ht="18" customHeight="1">
      <c r="V63" s="4"/>
    </row>
    <row r="64" ht="18" customHeight="1">
      <c r="V64" s="4"/>
    </row>
    <row r="65" ht="18" customHeight="1">
      <c r="V65" s="4"/>
    </row>
    <row r="66" ht="18" customHeight="1">
      <c r="V66" s="4"/>
    </row>
    <row r="67" ht="18" customHeight="1">
      <c r="V67" s="4"/>
    </row>
    <row r="68" ht="18" customHeight="1">
      <c r="V68" s="4"/>
    </row>
    <row r="69" ht="18" customHeight="1">
      <c r="V69" s="4"/>
    </row>
    <row r="70" ht="18" customHeight="1">
      <c r="V70" s="4"/>
    </row>
    <row r="71" ht="18" customHeight="1">
      <c r="V71" s="4"/>
    </row>
    <row r="72" ht="18" customHeight="1">
      <c r="V72" s="4"/>
    </row>
    <row r="73" ht="18" customHeight="1">
      <c r="V73" s="4"/>
    </row>
    <row r="74" ht="18" customHeight="1">
      <c r="V74" s="4"/>
    </row>
    <row r="75" ht="18" customHeight="1">
      <c r="V75" s="4"/>
    </row>
    <row r="76" ht="18" customHeight="1">
      <c r="V76" s="4"/>
    </row>
    <row r="77" ht="18" customHeight="1">
      <c r="V77" s="4"/>
    </row>
    <row r="78" ht="18" customHeight="1">
      <c r="V78" s="4"/>
    </row>
    <row r="79" ht="18" customHeight="1">
      <c r="V79" s="4"/>
    </row>
    <row r="80" ht="18" customHeight="1">
      <c r="V80" s="4"/>
    </row>
    <row r="81" ht="18" customHeight="1">
      <c r="V81" s="4"/>
    </row>
    <row r="82" ht="18" customHeight="1">
      <c r="V82" s="4"/>
    </row>
    <row r="83" ht="18" customHeight="1">
      <c r="V83" s="4"/>
    </row>
    <row r="84" ht="18" customHeight="1">
      <c r="V84" s="4"/>
    </row>
    <row r="85" ht="18" customHeight="1">
      <c r="V85" s="4"/>
    </row>
    <row r="86" ht="18" customHeight="1">
      <c r="V86" s="4"/>
    </row>
    <row r="87" ht="18" customHeight="1">
      <c r="V87" s="4"/>
    </row>
    <row r="88" ht="18" customHeight="1">
      <c r="V88" s="4"/>
    </row>
    <row r="89" ht="18" customHeight="1">
      <c r="V89" s="4"/>
    </row>
    <row r="90" ht="18" customHeight="1">
      <c r="V90" s="4"/>
    </row>
    <row r="91" ht="18" customHeight="1">
      <c r="V91" s="4"/>
    </row>
    <row r="92" ht="18" customHeight="1">
      <c r="V92" s="4"/>
    </row>
    <row r="93" ht="18" customHeight="1">
      <c r="V93" s="4"/>
    </row>
    <row r="94" ht="18" customHeight="1">
      <c r="V94" s="4"/>
    </row>
    <row r="95" ht="18" customHeight="1">
      <c r="V95" s="4"/>
    </row>
    <row r="96" ht="18" customHeight="1">
      <c r="V96" s="4"/>
    </row>
    <row r="97" ht="18" customHeight="1">
      <c r="V97" s="4"/>
    </row>
    <row r="98" ht="18" customHeight="1">
      <c r="V98" s="4"/>
    </row>
    <row r="99" ht="18" customHeight="1">
      <c r="V99" s="4"/>
    </row>
    <row r="100" ht="18" customHeight="1">
      <c r="V100" s="4"/>
    </row>
    <row r="101" ht="18" customHeight="1">
      <c r="V101" s="4"/>
    </row>
    <row r="102" ht="18" customHeight="1">
      <c r="V102" s="4"/>
    </row>
    <row r="103" ht="18" customHeight="1">
      <c r="V103" s="4"/>
    </row>
    <row r="104" ht="18" customHeight="1">
      <c r="V104" s="4"/>
    </row>
    <row r="105" ht="18" customHeight="1">
      <c r="V105" s="4"/>
    </row>
    <row r="106" ht="18" customHeight="1">
      <c r="V106" s="4"/>
    </row>
    <row r="107" ht="18" customHeight="1">
      <c r="V107" s="4"/>
    </row>
    <row r="108" ht="18" customHeight="1">
      <c r="V108" s="4"/>
    </row>
    <row r="109" ht="18" customHeight="1">
      <c r="V109" s="4"/>
    </row>
    <row r="110" ht="18" customHeight="1">
      <c r="V110" s="4"/>
    </row>
    <row r="111" ht="18" customHeight="1">
      <c r="V111" s="4"/>
    </row>
    <row r="112" ht="18" customHeight="1">
      <c r="V112" s="4"/>
    </row>
    <row r="113" ht="18" customHeight="1">
      <c r="V113" s="4"/>
    </row>
    <row r="114" ht="18" customHeight="1">
      <c r="V114" s="4"/>
    </row>
    <row r="115" ht="18" customHeight="1">
      <c r="V115" s="4"/>
    </row>
    <row r="116" ht="18" customHeight="1">
      <c r="V116" s="4"/>
    </row>
    <row r="117" ht="18" customHeight="1">
      <c r="V117" s="4"/>
    </row>
    <row r="118" ht="18" customHeight="1">
      <c r="V118" s="4"/>
    </row>
    <row r="119" ht="18" customHeight="1">
      <c r="V119" s="4"/>
    </row>
    <row r="120" ht="18" customHeight="1">
      <c r="V120" s="4"/>
    </row>
    <row r="121" ht="18" customHeight="1">
      <c r="V121" s="4"/>
    </row>
    <row r="122" ht="18" customHeight="1">
      <c r="V122" s="4"/>
    </row>
    <row r="123" ht="18" customHeight="1">
      <c r="V123" s="4"/>
    </row>
    <row r="124" ht="18" customHeight="1">
      <c r="V124" s="4"/>
    </row>
    <row r="125" ht="18" customHeight="1">
      <c r="V125" s="4"/>
    </row>
    <row r="126" ht="18" customHeight="1">
      <c r="V126" s="4"/>
    </row>
    <row r="127" ht="18" customHeight="1">
      <c r="V127" s="4"/>
    </row>
    <row r="128" ht="21">
      <c r="V128" s="4"/>
    </row>
    <row r="129" ht="21">
      <c r="V129" s="4"/>
    </row>
    <row r="130" ht="21">
      <c r="V130" s="4"/>
    </row>
    <row r="131" ht="21">
      <c r="V131" s="4"/>
    </row>
    <row r="132" ht="21">
      <c r="V132" s="4"/>
    </row>
    <row r="133" ht="21">
      <c r="V133" s="4"/>
    </row>
    <row r="134" ht="21">
      <c r="V134" s="4"/>
    </row>
    <row r="135" ht="21">
      <c r="V135" s="4"/>
    </row>
    <row r="136" ht="21">
      <c r="V136" s="4"/>
    </row>
    <row r="137" ht="21">
      <c r="V137" s="4"/>
    </row>
    <row r="138" ht="21">
      <c r="V138" s="4"/>
    </row>
    <row r="139" ht="21">
      <c r="V139" s="4"/>
    </row>
    <row r="140" ht="21">
      <c r="V140" s="4"/>
    </row>
    <row r="141" ht="21">
      <c r="V141" s="4"/>
    </row>
    <row r="142" ht="21">
      <c r="V142" s="4"/>
    </row>
    <row r="143" ht="21">
      <c r="V143" s="4"/>
    </row>
    <row r="144" ht="21">
      <c r="V144" s="4"/>
    </row>
    <row r="145" ht="21">
      <c r="V145" s="4"/>
    </row>
    <row r="146" ht="21">
      <c r="V146" s="4"/>
    </row>
    <row r="147" ht="21">
      <c r="V147" s="4"/>
    </row>
    <row r="148" ht="21">
      <c r="V148" s="4"/>
    </row>
    <row r="149" ht="21">
      <c r="V149" s="4"/>
    </row>
    <row r="150" ht="21">
      <c r="V150" s="4"/>
    </row>
    <row r="151" ht="21">
      <c r="V151" s="4"/>
    </row>
    <row r="152" ht="21">
      <c r="V152" s="4"/>
    </row>
    <row r="153" ht="21">
      <c r="V153" s="4"/>
    </row>
    <row r="154" ht="21">
      <c r="V154" s="4"/>
    </row>
    <row r="155" ht="21">
      <c r="V155" s="4"/>
    </row>
    <row r="156" ht="21">
      <c r="V156" s="4"/>
    </row>
    <row r="157" ht="21">
      <c r="V157" s="4"/>
    </row>
    <row r="158" ht="21">
      <c r="V158" s="4"/>
    </row>
    <row r="159" ht="21">
      <c r="V159" s="4"/>
    </row>
    <row r="160" ht="21">
      <c r="V160" s="4"/>
    </row>
    <row r="161" ht="21">
      <c r="V161" s="4"/>
    </row>
    <row r="162" ht="21">
      <c r="V162" s="4"/>
    </row>
    <row r="163" ht="21">
      <c r="V163" s="4"/>
    </row>
    <row r="164" ht="21">
      <c r="V164" s="4"/>
    </row>
    <row r="165" ht="21">
      <c r="V165" s="4"/>
    </row>
    <row r="166" ht="21">
      <c r="V166" s="4"/>
    </row>
    <row r="167" ht="21">
      <c r="V167" s="4"/>
    </row>
    <row r="168" ht="21">
      <c r="V168" s="4"/>
    </row>
    <row r="169" ht="21">
      <c r="V169" s="4"/>
    </row>
    <row r="170" ht="21">
      <c r="V170" s="4"/>
    </row>
    <row r="171" ht="21">
      <c r="V171" s="4"/>
    </row>
    <row r="172" ht="21">
      <c r="V172" s="4"/>
    </row>
    <row r="173" ht="21">
      <c r="V173" s="4"/>
    </row>
    <row r="174" ht="21">
      <c r="V174" s="4"/>
    </row>
    <row r="175" ht="21">
      <c r="V175" s="4"/>
    </row>
    <row r="176" ht="21">
      <c r="V176" s="4"/>
    </row>
    <row r="177" ht="21">
      <c r="V177" s="4"/>
    </row>
    <row r="178" ht="21">
      <c r="V178" s="4"/>
    </row>
    <row r="179" ht="21">
      <c r="V179" s="4"/>
    </row>
    <row r="180" ht="21">
      <c r="V180" s="4"/>
    </row>
    <row r="181" ht="21">
      <c r="V181" s="4"/>
    </row>
    <row r="182" ht="21">
      <c r="V182" s="4"/>
    </row>
    <row r="183" ht="21">
      <c r="V183" s="4"/>
    </row>
    <row r="184" ht="21">
      <c r="V184" s="4"/>
    </row>
    <row r="185" ht="21">
      <c r="V185" s="4"/>
    </row>
    <row r="186" ht="21">
      <c r="V186" s="4"/>
    </row>
    <row r="187" ht="21">
      <c r="V187" s="4"/>
    </row>
    <row r="188" ht="21">
      <c r="V188" s="4"/>
    </row>
    <row r="189" ht="21">
      <c r="V189" s="4"/>
    </row>
    <row r="190" ht="21">
      <c r="V190" s="4"/>
    </row>
    <row r="191" ht="21">
      <c r="V191" s="4"/>
    </row>
    <row r="192" ht="21">
      <c r="V192" s="4"/>
    </row>
    <row r="193" ht="21">
      <c r="V193" s="4"/>
    </row>
    <row r="194" ht="21">
      <c r="V194" s="4"/>
    </row>
    <row r="195" ht="21">
      <c r="V195" s="4"/>
    </row>
    <row r="196" ht="21">
      <c r="V196" s="4"/>
    </row>
    <row r="197" ht="21">
      <c r="V197" s="4"/>
    </row>
    <row r="198" ht="21">
      <c r="V198" s="4"/>
    </row>
    <row r="199" ht="21">
      <c r="V199" s="4"/>
    </row>
    <row r="200" ht="21">
      <c r="V200" s="4"/>
    </row>
    <row r="201" ht="21">
      <c r="V201" s="4"/>
    </row>
    <row r="202" ht="21">
      <c r="V202" s="4"/>
    </row>
  </sheetData>
  <sheetProtection/>
  <mergeCells count="18">
    <mergeCell ref="A4:D8"/>
    <mergeCell ref="T4:U8"/>
    <mergeCell ref="E4:I4"/>
    <mergeCell ref="E5:I5"/>
    <mergeCell ref="O4:S4"/>
    <mergeCell ref="O5:S5"/>
    <mergeCell ref="J4:N4"/>
    <mergeCell ref="J5:N5"/>
    <mergeCell ref="A9:D9"/>
    <mergeCell ref="T9:U9"/>
    <mergeCell ref="A32:D36"/>
    <mergeCell ref="E32:I32"/>
    <mergeCell ref="J32:N32"/>
    <mergeCell ref="T32:U36"/>
    <mergeCell ref="E33:I33"/>
    <mergeCell ref="J33:N33"/>
    <mergeCell ref="O32:S32"/>
    <mergeCell ref="O33:S33"/>
  </mergeCells>
  <printOptions/>
  <pageMargins left="0.5118110236220472" right="0.35433070866141736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iig</dc:creator>
  <cp:keywords/>
  <dc:description/>
  <cp:lastModifiedBy>nsochtburi9c5b</cp:lastModifiedBy>
  <cp:lastPrinted>2007-08-16T03:30:16Z</cp:lastPrinted>
  <dcterms:created xsi:type="dcterms:W3CDTF">2004-08-16T17:13:42Z</dcterms:created>
  <dcterms:modified xsi:type="dcterms:W3CDTF">2008-04-08T08:16:31Z</dcterms:modified>
  <cp:category/>
  <cp:version/>
  <cp:contentType/>
  <cp:contentStatus/>
</cp:coreProperties>
</file>