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1.2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<sst xmlns="http://schemas.openxmlformats.org/spreadsheetml/2006/main" count="130" uniqueCount="66">
  <si>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ตาราง</t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</si>
  <si>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และประเภทอุตสาหกรรม พ.ศ. 2548</t>
  </si>
  <si>
    <t>TABLE</t>
  </si>
  <si>
    <t>NUMBER OF ESTABLISHMENTS WITH EMPLOYEES AND EMPLOYEES BY SIZE OF ESTABLISHMENT AND TYPE OF INDUSTRIES:2005</t>
  </si>
  <si>
    <t>รวม</t>
  </si>
  <si>
    <t>ขนาดของสถานประกอบการ (คน)  Size of Establishments (persons)</t>
  </si>
  <si>
    <t>ประเภทอุตสาหกรรม</t>
  </si>
  <si>
    <t>Total</t>
  </si>
  <si>
    <t>1 - 4</t>
  </si>
  <si>
    <t>5 - 9</t>
  </si>
  <si>
    <t>10 - 19</t>
  </si>
  <si>
    <t>20 - 49</t>
  </si>
  <si>
    <t>50 - 59</t>
  </si>
  <si>
    <t>100 - 299</t>
  </si>
  <si>
    <t>300 - 499</t>
  </si>
  <si>
    <t>500 - 999</t>
  </si>
  <si>
    <r>
      <t>&gt;</t>
    </r>
    <r>
      <rPr>
        <sz val="12"/>
        <rFont val="AngsanaUPC"/>
        <family val="1"/>
      </rPr>
      <t xml:space="preserve"> 1,000</t>
    </r>
  </si>
  <si>
    <t>Type of industries</t>
  </si>
  <si>
    <t>สปก.</t>
  </si>
  <si>
    <t>ลูกจ้าง</t>
  </si>
  <si>
    <t>Est.</t>
  </si>
  <si>
    <t>Emp.</t>
  </si>
  <si>
    <t>ยอดรวม</t>
  </si>
  <si>
    <t>เกษตรกรรม การล่าสัตว์ และการป่าไม้</t>
  </si>
  <si>
    <t>-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</si>
  <si>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</si>
  <si>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</si>
  <si>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</si>
  <si>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</si>
  <si>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</si>
  <si>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</si>
  <si>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</si>
  <si>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ก๊าซและการประปา</t>
  </si>
  <si>
    <t>Electricity, gas and water</t>
  </si>
  <si>
    <t>การก่อสร้าง</t>
  </si>
  <si>
    <t>Construction</t>
  </si>
  <si>
    <t>การขายส่ง การขายปลีก</t>
  </si>
  <si>
    <t xml:space="preserve">Wholesale and retail Trade; Repair </t>
  </si>
  <si>
    <t>การซ่อมแซมยานยนต์รถจักรยานยนต์</t>
  </si>
  <si>
    <t>of Motor Vehicles,Motorcycles</t>
  </si>
  <si>
    <t>ของใช้ส่วนบุคคลและของใช้ในครัวเรือน</t>
  </si>
  <si>
    <t>and Personal and Household Goods</t>
  </si>
  <si>
    <t>โรงแรมและภัตตาคาร</t>
  </si>
  <si>
    <t>Hotels and Restaurants</t>
  </si>
  <si>
    <t>การขนส่ง สถานที่เก็บสินค้า</t>
  </si>
  <si>
    <t>Transport, storage and</t>
  </si>
  <si>
    <t>และการคมนาคม</t>
  </si>
  <si>
    <t>communication</t>
  </si>
  <si>
    <t>การเป็นตัวกลางทางการเงิน</t>
  </si>
  <si>
    <t>Financial Intermediation</t>
  </si>
  <si>
    <t>กิจกรรมด้านอสังหาริมทรัพย์</t>
  </si>
  <si>
    <t>Real Estate,Renting and Business</t>
  </si>
  <si>
    <t>estate and business services</t>
  </si>
  <si>
    <t>การใช้เช่าและกิจกรรมทางธุรกิจ</t>
  </si>
  <si>
    <t>Activities</t>
  </si>
  <si>
    <t>การศึกษา</t>
  </si>
  <si>
    <t>Education</t>
  </si>
  <si>
    <t>งานด้านสุขภาพและงาน</t>
  </si>
  <si>
    <t>Health and Social Work</t>
  </si>
  <si>
    <t>สังคมสงเคราะห์</t>
  </si>
  <si>
    <t>กิจกรรมด้านการบริการชุมชน</t>
  </si>
  <si>
    <t>Other community,Social and Personal</t>
  </si>
  <si>
    <t>สังคมและการบริการส่วนบุคคลอื่น ๆ</t>
  </si>
  <si>
    <t>Services Activities</t>
  </si>
  <si>
    <t xml:space="preserve">        ที่มา:   กรมสวัสดิการและคุ้มครองแรงงาน  กระทรวงแรงงาน</t>
  </si>
  <si>
    <t xml:space="preserve">    Source:   Department of Labour Protection and Welfare, Ministry of Labour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</si>
</sst>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</numFmts>
  <fonts count="7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u val="single"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 quotePrefix="1">
      <alignment horizontal="center" vertical="center" shrinkToFit="1"/>
    </xf>
    <xf numFmtId="0" fontId="5" fillId="0" borderId="7" xfId="0" applyFont="1" applyBorder="1" applyAlignment="1" quotePrefix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421875" style="4" customWidth="1"/>
    <col min="2" max="2" width="6.140625" style="4" customWidth="1"/>
    <col min="3" max="3" width="4.28125" style="4" customWidth="1"/>
    <col min="4" max="4" width="18.00390625" style="4" customWidth="1"/>
    <col min="5" max="5" width="4.7109375" style="4" customWidth="1"/>
    <col min="6" max="6" width="5.8515625" style="4" customWidth="1"/>
    <col min="7" max="23" width="4.7109375" style="4" customWidth="1"/>
    <col min="24" max="24" width="5.00390625" style="4" customWidth="1"/>
    <col min="25" max="25" width="1.57421875" style="4" customWidth="1"/>
    <col min="26" max="26" width="25.28125" style="8" customWidth="1"/>
    <col min="27" max="27" width="8.140625" style="8" customWidth="1"/>
    <col min="28" max="28" width="17.7109375" style="8" customWidth="1"/>
    <col min="29" max="29" width="17.7109375" style="4" customWidth="1"/>
    <col min="30" max="30" width="9.421875" style="4" customWidth="1"/>
    <col min="31" max="32" width="9.140625" style="4" customWidth="1"/>
    <col min="33" max="16384" width="9.140625" style="8" customWidth="1"/>
  </cols>
  <sheetData>
    <row r="1" spans="1:32" s="3" customFormat="1" ht="24.75" customHeight="1">
      <c r="A1" s="1"/>
      <c r="B1" s="1" t="s">
        <v>0</v>
      </c>
      <c r="C1" s="2">
        <v>11.2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C1" s="1"/>
      <c r="AD1" s="4"/>
      <c r="AE1" s="4"/>
      <c r="AF1" s="4"/>
    </row>
    <row r="2" spans="1:32" s="6" customFormat="1" ht="21">
      <c r="A2" s="5"/>
      <c r="B2" s="5" t="s">
        <v>2</v>
      </c>
      <c r="C2" s="2">
        <v>11.2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C2" s="5"/>
      <c r="AD2" s="7"/>
      <c r="AE2" s="7"/>
      <c r="AF2" s="7"/>
    </row>
    <row r="3" spans="1:29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C3" s="8"/>
    </row>
    <row r="4" spans="1:28" s="17" customFormat="1" ht="22.5" customHeight="1">
      <c r="A4" s="10"/>
      <c r="B4" s="10"/>
      <c r="C4" s="10"/>
      <c r="D4" s="10"/>
      <c r="E4" s="11" t="s">
        <v>4</v>
      </c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0"/>
      <c r="Z4" s="16"/>
      <c r="AA4" s="16"/>
      <c r="AB4" s="16"/>
    </row>
    <row r="5" spans="1:28" s="17" customFormat="1" ht="22.5" customHeight="1">
      <c r="A5" s="18" t="s">
        <v>6</v>
      </c>
      <c r="B5" s="18"/>
      <c r="C5" s="18"/>
      <c r="D5" s="18"/>
      <c r="E5" s="19" t="s">
        <v>7</v>
      </c>
      <c r="F5" s="20"/>
      <c r="G5" s="21" t="s">
        <v>8</v>
      </c>
      <c r="H5" s="22"/>
      <c r="I5" s="21" t="s">
        <v>9</v>
      </c>
      <c r="J5" s="22"/>
      <c r="K5" s="21" t="s">
        <v>10</v>
      </c>
      <c r="L5" s="22"/>
      <c r="M5" s="21" t="s">
        <v>11</v>
      </c>
      <c r="N5" s="22"/>
      <c r="O5" s="21" t="s">
        <v>12</v>
      </c>
      <c r="P5" s="22"/>
      <c r="Q5" s="21" t="s">
        <v>13</v>
      </c>
      <c r="R5" s="22"/>
      <c r="S5" s="21" t="s">
        <v>14</v>
      </c>
      <c r="T5" s="22"/>
      <c r="U5" s="21" t="s">
        <v>15</v>
      </c>
      <c r="V5" s="22"/>
      <c r="W5" s="23" t="s">
        <v>16</v>
      </c>
      <c r="X5" s="22"/>
      <c r="Y5" s="24" t="s">
        <v>17</v>
      </c>
      <c r="Z5" s="18"/>
      <c r="AA5" s="16"/>
      <c r="AB5" s="16"/>
    </row>
    <row r="6" spans="1:28" s="17" customFormat="1" ht="23.25" customHeight="1">
      <c r="A6" s="18"/>
      <c r="B6" s="18"/>
      <c r="C6" s="18"/>
      <c r="D6" s="18"/>
      <c r="E6" s="25" t="s">
        <v>18</v>
      </c>
      <c r="F6" s="25" t="s">
        <v>19</v>
      </c>
      <c r="G6" s="26" t="s">
        <v>18</v>
      </c>
      <c r="H6" s="26" t="s">
        <v>19</v>
      </c>
      <c r="I6" s="26" t="s">
        <v>18</v>
      </c>
      <c r="J6" s="26" t="s">
        <v>19</v>
      </c>
      <c r="K6" s="26" t="s">
        <v>18</v>
      </c>
      <c r="L6" s="26" t="s">
        <v>19</v>
      </c>
      <c r="M6" s="26" t="s">
        <v>18</v>
      </c>
      <c r="N6" s="26" t="s">
        <v>19</v>
      </c>
      <c r="O6" s="26" t="s">
        <v>18</v>
      </c>
      <c r="P6" s="26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6" t="s">
        <v>18</v>
      </c>
      <c r="X6" s="26" t="s">
        <v>19</v>
      </c>
      <c r="Y6" s="24"/>
      <c r="Z6" s="18"/>
      <c r="AA6" s="16"/>
      <c r="AB6" s="16"/>
    </row>
    <row r="7" spans="1:28" s="17" customFormat="1" ht="20.25" customHeight="1">
      <c r="A7" s="27"/>
      <c r="B7" s="27"/>
      <c r="C7" s="27"/>
      <c r="D7" s="27"/>
      <c r="E7" s="28" t="s">
        <v>20</v>
      </c>
      <c r="F7" s="28" t="s">
        <v>21</v>
      </c>
      <c r="G7" s="28" t="s">
        <v>20</v>
      </c>
      <c r="H7" s="28" t="s">
        <v>21</v>
      </c>
      <c r="I7" s="28" t="s">
        <v>20</v>
      </c>
      <c r="J7" s="28" t="s">
        <v>21</v>
      </c>
      <c r="K7" s="28" t="s">
        <v>20</v>
      </c>
      <c r="L7" s="28" t="s">
        <v>21</v>
      </c>
      <c r="M7" s="28" t="s">
        <v>20</v>
      </c>
      <c r="N7" s="28" t="s">
        <v>21</v>
      </c>
      <c r="O7" s="28" t="s">
        <v>20</v>
      </c>
      <c r="P7" s="28" t="s">
        <v>21</v>
      </c>
      <c r="Q7" s="28" t="s">
        <v>20</v>
      </c>
      <c r="R7" s="28" t="s">
        <v>21</v>
      </c>
      <c r="S7" s="28" t="s">
        <v>20</v>
      </c>
      <c r="T7" s="28" t="s">
        <v>21</v>
      </c>
      <c r="U7" s="28" t="s">
        <v>20</v>
      </c>
      <c r="V7" s="28" t="s">
        <v>21</v>
      </c>
      <c r="W7" s="28" t="s">
        <v>20</v>
      </c>
      <c r="X7" s="28" t="s">
        <v>21</v>
      </c>
      <c r="Y7" s="27"/>
      <c r="Z7" s="27"/>
      <c r="AA7" s="16"/>
      <c r="AB7" s="16"/>
    </row>
    <row r="8" spans="1:32" s="33" customFormat="1" ht="18" customHeight="1">
      <c r="A8" s="29" t="s">
        <v>22</v>
      </c>
      <c r="B8" s="29"/>
      <c r="C8" s="29"/>
      <c r="D8" s="30"/>
      <c r="E8" s="31">
        <f aca="true" t="shared" si="0" ref="E8:X8">SUM(E9:E28)</f>
        <v>2476</v>
      </c>
      <c r="F8" s="31">
        <f t="shared" si="0"/>
        <v>28222</v>
      </c>
      <c r="G8" s="31">
        <f t="shared" si="0"/>
        <v>1481</v>
      </c>
      <c r="H8" s="31">
        <f t="shared" si="0"/>
        <v>3141</v>
      </c>
      <c r="I8" s="31">
        <f t="shared" si="0"/>
        <v>497</v>
      </c>
      <c r="J8" s="31">
        <f t="shared" si="0"/>
        <v>3241</v>
      </c>
      <c r="K8" s="31">
        <f t="shared" si="0"/>
        <v>280</v>
      </c>
      <c r="L8" s="31">
        <f t="shared" si="0"/>
        <v>3779</v>
      </c>
      <c r="M8" s="31">
        <f t="shared" si="0"/>
        <v>154</v>
      </c>
      <c r="N8" s="31">
        <f t="shared" si="0"/>
        <v>4765</v>
      </c>
      <c r="O8" s="31">
        <f t="shared" si="0"/>
        <v>32</v>
      </c>
      <c r="P8" s="31">
        <f t="shared" si="0"/>
        <v>2200</v>
      </c>
      <c r="Q8" s="31">
        <f t="shared" si="0"/>
        <v>24</v>
      </c>
      <c r="R8" s="31">
        <f t="shared" si="0"/>
        <v>3728</v>
      </c>
      <c r="S8" s="31">
        <f t="shared" si="0"/>
        <v>4</v>
      </c>
      <c r="T8" s="31">
        <f t="shared" si="0"/>
        <v>1617</v>
      </c>
      <c r="U8" s="31">
        <f t="shared" si="0"/>
        <v>2</v>
      </c>
      <c r="V8" s="31">
        <f t="shared" si="0"/>
        <v>1505</v>
      </c>
      <c r="W8" s="31">
        <f t="shared" si="0"/>
        <v>2</v>
      </c>
      <c r="X8" s="32">
        <f t="shared" si="0"/>
        <v>4246</v>
      </c>
      <c r="Y8" s="29" t="s">
        <v>7</v>
      </c>
      <c r="Z8" s="29"/>
      <c r="AC8" s="34"/>
      <c r="AD8" s="34"/>
      <c r="AE8" s="34"/>
      <c r="AF8" s="34"/>
    </row>
    <row r="9" spans="1:32" s="35" customFormat="1" ht="18" customHeight="1">
      <c r="A9" s="35" t="s">
        <v>23</v>
      </c>
      <c r="B9" s="36"/>
      <c r="C9" s="36"/>
      <c r="D9" s="36"/>
      <c r="E9" s="37">
        <v>10</v>
      </c>
      <c r="F9" s="37">
        <f>66+69</f>
        <v>135</v>
      </c>
      <c r="G9" s="37">
        <v>3</v>
      </c>
      <c r="H9" s="37">
        <f>5+1</f>
        <v>6</v>
      </c>
      <c r="I9" s="37">
        <v>3</v>
      </c>
      <c r="J9" s="37">
        <f>11+14</f>
        <v>25</v>
      </c>
      <c r="K9" s="37">
        <v>2</v>
      </c>
      <c r="L9" s="38">
        <f>18+7</f>
        <v>25</v>
      </c>
      <c r="M9" s="38">
        <v>2</v>
      </c>
      <c r="N9" s="38">
        <f>32+47</f>
        <v>79</v>
      </c>
      <c r="O9" s="39" t="s">
        <v>24</v>
      </c>
      <c r="P9" s="39" t="s">
        <v>24</v>
      </c>
      <c r="Q9" s="39" t="s">
        <v>24</v>
      </c>
      <c r="R9" s="39" t="s">
        <v>24</v>
      </c>
      <c r="S9" s="39" t="s">
        <v>24</v>
      </c>
      <c r="T9" s="39" t="s">
        <v>24</v>
      </c>
      <c r="U9" s="39" t="s">
        <v>24</v>
      </c>
      <c r="V9" s="39" t="s">
        <v>24</v>
      </c>
      <c r="W9" s="39" t="s">
        <v>24</v>
      </c>
      <c r="X9" s="40" t="s">
        <v>24</v>
      </c>
      <c r="Y9" s="41" t="s">
        <v>25</v>
      </c>
      <c r="Z9" s="36"/>
      <c r="AC9" s="42"/>
      <c r="AD9" s="42"/>
      <c r="AE9" s="42"/>
      <c r="AF9" s="42"/>
    </row>
    <row r="10" spans="1:32" s="35" customFormat="1" ht="18" customHeight="1">
      <c r="A10" s="35" t="s">
        <v>26</v>
      </c>
      <c r="B10" s="36"/>
      <c r="C10" s="36"/>
      <c r="D10" s="36"/>
      <c r="E10" s="37">
        <v>8</v>
      </c>
      <c r="F10" s="37">
        <f>129+53</f>
        <v>182</v>
      </c>
      <c r="G10" s="37">
        <v>2</v>
      </c>
      <c r="H10" s="37">
        <v>4</v>
      </c>
      <c r="I10" s="40"/>
      <c r="J10" s="40"/>
      <c r="K10" s="40">
        <v>2</v>
      </c>
      <c r="L10" s="40">
        <v>33</v>
      </c>
      <c r="M10" s="38">
        <v>3</v>
      </c>
      <c r="N10" s="38">
        <f>71+14</f>
        <v>85</v>
      </c>
      <c r="O10" s="39">
        <v>1</v>
      </c>
      <c r="P10" s="39">
        <f>35+25</f>
        <v>60</v>
      </c>
      <c r="Q10" s="39" t="s">
        <v>24</v>
      </c>
      <c r="R10" s="39" t="s">
        <v>24</v>
      </c>
      <c r="S10" s="39" t="s">
        <v>24</v>
      </c>
      <c r="T10" s="39" t="s">
        <v>24</v>
      </c>
      <c r="U10" s="39" t="s">
        <v>24</v>
      </c>
      <c r="V10" s="39" t="s">
        <v>24</v>
      </c>
      <c r="W10" s="39" t="s">
        <v>24</v>
      </c>
      <c r="X10" s="40" t="s">
        <v>24</v>
      </c>
      <c r="Y10" s="41" t="s">
        <v>27</v>
      </c>
      <c r="Z10" s="36"/>
      <c r="AC10" s="42"/>
      <c r="AD10" s="42"/>
      <c r="AE10" s="42"/>
      <c r="AF10" s="42"/>
    </row>
    <row r="11" spans="1:32" s="35" customFormat="1" ht="18" customHeight="1">
      <c r="A11" s="35" t="s">
        <v>28</v>
      </c>
      <c r="B11" s="43"/>
      <c r="C11" s="43"/>
      <c r="D11" s="43"/>
      <c r="E11" s="37">
        <v>11</v>
      </c>
      <c r="F11" s="37">
        <f>92+41</f>
        <v>133</v>
      </c>
      <c r="G11" s="37">
        <v>4</v>
      </c>
      <c r="H11" s="37">
        <f>11+2</f>
        <v>13</v>
      </c>
      <c r="I11" s="37">
        <v>1</v>
      </c>
      <c r="J11" s="37">
        <v>7</v>
      </c>
      <c r="K11" s="37">
        <v>4</v>
      </c>
      <c r="L11" s="38">
        <f>41+27</f>
        <v>68</v>
      </c>
      <c r="M11" s="38">
        <v>2</v>
      </c>
      <c r="N11" s="38">
        <f>37+8</f>
        <v>45</v>
      </c>
      <c r="O11" s="44" t="s">
        <v>24</v>
      </c>
      <c r="P11" s="44" t="s">
        <v>24</v>
      </c>
      <c r="Q11" s="39" t="s">
        <v>24</v>
      </c>
      <c r="R11" s="39" t="s">
        <v>24</v>
      </c>
      <c r="S11" s="39" t="s">
        <v>24</v>
      </c>
      <c r="T11" s="39" t="s">
        <v>24</v>
      </c>
      <c r="U11" s="39" t="s">
        <v>24</v>
      </c>
      <c r="V11" s="39" t="s">
        <v>24</v>
      </c>
      <c r="W11" s="39" t="s">
        <v>24</v>
      </c>
      <c r="X11" s="40" t="s">
        <v>24</v>
      </c>
      <c r="Y11" s="35" t="s">
        <v>29</v>
      </c>
      <c r="AC11" s="42"/>
      <c r="AD11" s="42"/>
      <c r="AE11" s="42"/>
      <c r="AF11" s="42"/>
    </row>
    <row r="12" spans="1:32" s="35" customFormat="1" ht="18" customHeight="1">
      <c r="A12" s="35" t="s">
        <v>30</v>
      </c>
      <c r="B12" s="43"/>
      <c r="C12" s="43"/>
      <c r="D12" s="43"/>
      <c r="E12" s="37">
        <v>356</v>
      </c>
      <c r="F12" s="37">
        <f>4668+5352+627</f>
        <v>10647</v>
      </c>
      <c r="G12" s="37">
        <v>148</v>
      </c>
      <c r="H12" s="37">
        <f>248+108</f>
        <v>356</v>
      </c>
      <c r="I12" s="37">
        <v>97</v>
      </c>
      <c r="J12" s="37">
        <f>387+237</f>
        <v>624</v>
      </c>
      <c r="K12" s="37">
        <v>51</v>
      </c>
      <c r="L12" s="38">
        <f>397+281</f>
        <v>678</v>
      </c>
      <c r="M12" s="38">
        <v>41</v>
      </c>
      <c r="N12" s="38">
        <f>755+612</f>
        <v>1367</v>
      </c>
      <c r="O12" s="38">
        <v>10</v>
      </c>
      <c r="P12" s="38">
        <f>352+307</f>
        <v>659</v>
      </c>
      <c r="Q12" s="38">
        <v>3</v>
      </c>
      <c r="R12" s="38">
        <f>182+357</f>
        <v>539</v>
      </c>
      <c r="S12" s="38">
        <v>2</v>
      </c>
      <c r="T12" s="38">
        <f>446+207+20</f>
        <v>673</v>
      </c>
      <c r="U12" s="38">
        <v>2</v>
      </c>
      <c r="V12" s="38">
        <f>686+819</f>
        <v>1505</v>
      </c>
      <c r="W12" s="38">
        <v>2</v>
      </c>
      <c r="X12" s="37">
        <f>1215+2424+607</f>
        <v>4246</v>
      </c>
      <c r="Y12" s="35" t="s">
        <v>31</v>
      </c>
      <c r="AC12" s="42"/>
      <c r="AD12" s="42"/>
      <c r="AE12" s="42"/>
      <c r="AF12" s="42"/>
    </row>
    <row r="13" spans="1:32" s="35" customFormat="1" ht="18" customHeight="1">
      <c r="A13" s="35" t="s">
        <v>32</v>
      </c>
      <c r="B13" s="43"/>
      <c r="C13" s="43"/>
      <c r="D13" s="43"/>
      <c r="E13" s="37">
        <v>27</v>
      </c>
      <c r="F13" s="37">
        <f>300+87</f>
        <v>387</v>
      </c>
      <c r="G13" s="37">
        <v>12</v>
      </c>
      <c r="H13" s="37">
        <f>25+3</f>
        <v>28</v>
      </c>
      <c r="I13" s="37">
        <v>6</v>
      </c>
      <c r="J13" s="37">
        <f>27+15</f>
        <v>42</v>
      </c>
      <c r="K13" s="37">
        <v>5</v>
      </c>
      <c r="L13" s="38">
        <f>59+8</f>
        <v>67</v>
      </c>
      <c r="M13" s="38">
        <v>2</v>
      </c>
      <c r="N13" s="38">
        <f>38+13</f>
        <v>51</v>
      </c>
      <c r="O13" s="38">
        <v>1</v>
      </c>
      <c r="P13" s="38">
        <f>53+11</f>
        <v>64</v>
      </c>
      <c r="Q13" s="38">
        <v>1</v>
      </c>
      <c r="R13" s="38">
        <f>98+37</f>
        <v>135</v>
      </c>
      <c r="S13" s="45"/>
      <c r="T13" s="45"/>
      <c r="U13" s="45"/>
      <c r="V13" s="45"/>
      <c r="W13" s="45"/>
      <c r="X13" s="45"/>
      <c r="Y13" s="35" t="s">
        <v>33</v>
      </c>
      <c r="AC13" s="42"/>
      <c r="AD13" s="42"/>
      <c r="AE13" s="42"/>
      <c r="AF13" s="42"/>
    </row>
    <row r="14" spans="1:32" s="35" customFormat="1" ht="18" customHeight="1">
      <c r="A14" s="35" t="s">
        <v>34</v>
      </c>
      <c r="B14" s="43"/>
      <c r="C14" s="43"/>
      <c r="D14" s="43"/>
      <c r="E14" s="37">
        <v>56</v>
      </c>
      <c r="F14" s="37">
        <f>893+342</f>
        <v>1235</v>
      </c>
      <c r="G14" s="37">
        <v>18</v>
      </c>
      <c r="H14" s="37">
        <f>27+17</f>
        <v>44</v>
      </c>
      <c r="I14" s="37">
        <v>14</v>
      </c>
      <c r="J14" s="37">
        <f>77+24</f>
        <v>101</v>
      </c>
      <c r="K14" s="37">
        <v>9</v>
      </c>
      <c r="L14" s="38">
        <f>69+48</f>
        <v>117</v>
      </c>
      <c r="M14" s="38">
        <v>8</v>
      </c>
      <c r="N14" s="38">
        <f>202+57</f>
        <v>259</v>
      </c>
      <c r="O14" s="38">
        <v>4</v>
      </c>
      <c r="P14" s="38">
        <f>198+66</f>
        <v>264</v>
      </c>
      <c r="Q14" s="38">
        <v>3</v>
      </c>
      <c r="R14" s="38">
        <f>320+130</f>
        <v>450</v>
      </c>
      <c r="S14" s="45"/>
      <c r="T14" s="45"/>
      <c r="U14" s="45"/>
      <c r="V14" s="45"/>
      <c r="W14" s="45"/>
      <c r="X14" s="45"/>
      <c r="Y14" s="35" t="s">
        <v>35</v>
      </c>
      <c r="AC14" s="42"/>
      <c r="AD14" s="42"/>
      <c r="AE14" s="42"/>
      <c r="AF14" s="42"/>
    </row>
    <row r="15" spans="1:32" s="35" customFormat="1" ht="18" customHeight="1">
      <c r="A15" s="35" t="s">
        <v>36</v>
      </c>
      <c r="B15" s="43"/>
      <c r="C15" s="43"/>
      <c r="D15" s="43"/>
      <c r="E15" s="37">
        <v>1302</v>
      </c>
      <c r="F15" s="37">
        <f>5167+3432+17</f>
        <v>8616</v>
      </c>
      <c r="G15" s="37">
        <v>904</v>
      </c>
      <c r="H15" s="37">
        <f>1191+634+14</f>
        <v>1839</v>
      </c>
      <c r="I15" s="37">
        <v>230</v>
      </c>
      <c r="J15" s="37">
        <f>940+571+3</f>
        <v>1514</v>
      </c>
      <c r="K15" s="37">
        <v>97</v>
      </c>
      <c r="L15" s="38">
        <f>788+482</f>
        <v>1270</v>
      </c>
      <c r="M15" s="38">
        <v>52</v>
      </c>
      <c r="N15" s="38">
        <f>935+633</f>
        <v>1568</v>
      </c>
      <c r="O15" s="38">
        <v>9</v>
      </c>
      <c r="P15" s="38">
        <f>391+271</f>
        <v>662</v>
      </c>
      <c r="Q15" s="38">
        <v>9</v>
      </c>
      <c r="R15" s="38">
        <f>782+522</f>
        <v>1304</v>
      </c>
      <c r="S15" s="38">
        <v>1</v>
      </c>
      <c r="T15" s="38">
        <f>140+319</f>
        <v>459</v>
      </c>
      <c r="U15" s="38"/>
      <c r="V15" s="38"/>
      <c r="W15" s="45"/>
      <c r="X15" s="45"/>
      <c r="Y15" s="35" t="s">
        <v>37</v>
      </c>
      <c r="AC15" s="42"/>
      <c r="AD15" s="42"/>
      <c r="AE15" s="42"/>
      <c r="AF15" s="42"/>
    </row>
    <row r="16" spans="2:32" s="35" customFormat="1" ht="18" customHeight="1">
      <c r="B16" s="35" t="s">
        <v>38</v>
      </c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7"/>
      <c r="Z16" s="35" t="s">
        <v>39</v>
      </c>
      <c r="AC16" s="42"/>
      <c r="AD16" s="42"/>
      <c r="AE16" s="42"/>
      <c r="AF16" s="42"/>
    </row>
    <row r="17" spans="2:32" s="35" customFormat="1" ht="18" customHeight="1">
      <c r="B17" s="35" t="s">
        <v>40</v>
      </c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7"/>
      <c r="Z17" s="35" t="s">
        <v>41</v>
      </c>
      <c r="AC17" s="42"/>
      <c r="AD17" s="42"/>
      <c r="AE17" s="42"/>
      <c r="AF17" s="42"/>
    </row>
    <row r="18" spans="1:32" s="35" customFormat="1" ht="18" customHeight="1">
      <c r="A18" s="35" t="s">
        <v>42</v>
      </c>
      <c r="E18" s="37">
        <v>188</v>
      </c>
      <c r="F18" s="37">
        <f>832+1245+7</f>
        <v>2084</v>
      </c>
      <c r="G18" s="37">
        <v>89</v>
      </c>
      <c r="H18" s="37">
        <f>38+158+7</f>
        <v>203</v>
      </c>
      <c r="I18" s="37">
        <v>48</v>
      </c>
      <c r="J18" s="37">
        <f>106+196</f>
        <v>302</v>
      </c>
      <c r="K18" s="37">
        <v>33</v>
      </c>
      <c r="L18" s="38">
        <f>170+271</f>
        <v>441</v>
      </c>
      <c r="M18" s="38">
        <v>10</v>
      </c>
      <c r="N18" s="38">
        <f>100+199</f>
        <v>299</v>
      </c>
      <c r="O18" s="38">
        <v>4</v>
      </c>
      <c r="P18" s="38">
        <f>176+143</f>
        <v>319</v>
      </c>
      <c r="Q18" s="38">
        <v>4</v>
      </c>
      <c r="R18" s="38">
        <f>242+278</f>
        <v>520</v>
      </c>
      <c r="S18" s="45"/>
      <c r="T18" s="45"/>
      <c r="U18" s="45"/>
      <c r="V18" s="45"/>
      <c r="W18" s="45"/>
      <c r="X18" s="45"/>
      <c r="Y18" s="35" t="s">
        <v>43</v>
      </c>
      <c r="AC18" s="42"/>
      <c r="AD18" s="42"/>
      <c r="AE18" s="42"/>
      <c r="AF18" s="42"/>
    </row>
    <row r="19" spans="1:32" s="35" customFormat="1" ht="18" customHeight="1">
      <c r="A19" s="35" t="s">
        <v>44</v>
      </c>
      <c r="B19" s="43"/>
      <c r="C19" s="43"/>
      <c r="D19" s="43"/>
      <c r="E19" s="37">
        <v>51</v>
      </c>
      <c r="F19" s="37">
        <f>540+227</f>
        <v>767</v>
      </c>
      <c r="G19" s="37">
        <v>9</v>
      </c>
      <c r="H19" s="37">
        <f>22+6</f>
        <v>28</v>
      </c>
      <c r="I19" s="37">
        <v>19</v>
      </c>
      <c r="J19" s="37">
        <f>98+20</f>
        <v>118</v>
      </c>
      <c r="K19" s="37">
        <v>13</v>
      </c>
      <c r="L19" s="38">
        <f>131+69</f>
        <v>200</v>
      </c>
      <c r="M19" s="38">
        <v>8</v>
      </c>
      <c r="N19" s="38">
        <f>178+72</f>
        <v>250</v>
      </c>
      <c r="O19" s="38">
        <v>1</v>
      </c>
      <c r="P19" s="38">
        <f>23+30</f>
        <v>53</v>
      </c>
      <c r="Q19" s="38">
        <v>1</v>
      </c>
      <c r="R19" s="38">
        <f>88+30</f>
        <v>118</v>
      </c>
      <c r="S19" s="45"/>
      <c r="T19" s="45"/>
      <c r="U19" s="45"/>
      <c r="V19" s="45"/>
      <c r="W19" s="45"/>
      <c r="X19" s="45"/>
      <c r="Y19" s="35" t="s">
        <v>45</v>
      </c>
      <c r="AC19" s="42"/>
      <c r="AD19" s="42"/>
      <c r="AE19" s="42"/>
      <c r="AF19" s="42"/>
    </row>
    <row r="20" spans="2:32" s="35" customFormat="1" ht="18" customHeight="1">
      <c r="B20" s="35" t="s">
        <v>46</v>
      </c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7"/>
      <c r="Z20" s="35" t="s">
        <v>47</v>
      </c>
      <c r="AC20" s="42"/>
      <c r="AD20" s="42"/>
      <c r="AE20" s="42"/>
      <c r="AF20" s="42"/>
    </row>
    <row r="21" spans="1:32" s="35" customFormat="1" ht="18" customHeight="1">
      <c r="A21" s="35" t="s">
        <v>48</v>
      </c>
      <c r="B21" s="43"/>
      <c r="C21" s="43"/>
      <c r="D21" s="43"/>
      <c r="E21" s="37">
        <v>155</v>
      </c>
      <c r="F21" s="37">
        <f>547+724</f>
        <v>1271</v>
      </c>
      <c r="G21" s="37">
        <v>73</v>
      </c>
      <c r="H21" s="37">
        <f>52+126</f>
        <v>178</v>
      </c>
      <c r="I21" s="37">
        <v>29</v>
      </c>
      <c r="J21" s="37">
        <f>65+123</f>
        <v>188</v>
      </c>
      <c r="K21" s="37">
        <v>42</v>
      </c>
      <c r="L21" s="38">
        <f>289+316</f>
        <v>605</v>
      </c>
      <c r="M21" s="38">
        <v>11</v>
      </c>
      <c r="N21" s="38">
        <f>141+159</f>
        <v>300</v>
      </c>
      <c r="O21" s="38"/>
      <c r="P21" s="38"/>
      <c r="Q21" s="38"/>
      <c r="R21" s="38"/>
      <c r="S21" s="45"/>
      <c r="T21" s="45"/>
      <c r="U21" s="45"/>
      <c r="V21" s="45"/>
      <c r="W21" s="45"/>
      <c r="X21" s="45"/>
      <c r="Y21" s="35" t="s">
        <v>49</v>
      </c>
      <c r="AC21" s="42"/>
      <c r="AD21" s="42"/>
      <c r="AE21" s="42"/>
      <c r="AF21" s="42"/>
    </row>
    <row r="22" spans="1:32" s="35" customFormat="1" ht="18" customHeight="1">
      <c r="A22" s="35" t="s">
        <v>50</v>
      </c>
      <c r="E22" s="37">
        <v>106</v>
      </c>
      <c r="F22" s="37">
        <f>540+449</f>
        <v>989</v>
      </c>
      <c r="G22" s="37">
        <v>70</v>
      </c>
      <c r="H22" s="37">
        <f>50+89</f>
        <v>139</v>
      </c>
      <c r="I22" s="37">
        <v>20</v>
      </c>
      <c r="J22" s="37">
        <f>46+73</f>
        <v>119</v>
      </c>
      <c r="K22" s="37">
        <v>8</v>
      </c>
      <c r="L22" s="38">
        <f>60+41</f>
        <v>101</v>
      </c>
      <c r="M22" s="38">
        <v>5</v>
      </c>
      <c r="N22" s="38">
        <f>55+99</f>
        <v>154</v>
      </c>
      <c r="O22" s="38">
        <v>1</v>
      </c>
      <c r="P22" s="38">
        <f>23+36</f>
        <v>59</v>
      </c>
      <c r="Q22" s="40">
        <v>2</v>
      </c>
      <c r="R22" s="40">
        <f>306+111</f>
        <v>417</v>
      </c>
      <c r="S22" s="40"/>
      <c r="T22" s="40"/>
      <c r="U22" s="40"/>
      <c r="V22" s="40"/>
      <c r="W22" s="40"/>
      <c r="X22" s="45"/>
      <c r="Y22" s="35" t="s">
        <v>51</v>
      </c>
      <c r="Z22" s="35" t="s">
        <v>52</v>
      </c>
      <c r="AC22" s="42"/>
      <c r="AD22" s="42"/>
      <c r="AE22" s="42"/>
      <c r="AF22" s="42"/>
    </row>
    <row r="23" spans="2:32" s="35" customFormat="1" ht="18" customHeight="1">
      <c r="B23" s="35" t="s">
        <v>53</v>
      </c>
      <c r="E23" s="37"/>
      <c r="F23" s="37"/>
      <c r="G23" s="37"/>
      <c r="H23" s="37"/>
      <c r="I23" s="37"/>
      <c r="J23" s="37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Z23" s="35" t="s">
        <v>54</v>
      </c>
      <c r="AC23" s="42"/>
      <c r="AD23" s="42"/>
      <c r="AE23" s="42"/>
      <c r="AF23" s="42"/>
    </row>
    <row r="24" spans="1:32" s="35" customFormat="1" ht="18" customHeight="1">
      <c r="A24" s="41" t="s">
        <v>55</v>
      </c>
      <c r="E24" s="37">
        <v>31</v>
      </c>
      <c r="F24" s="37">
        <f>78+185</f>
        <v>263</v>
      </c>
      <c r="G24" s="37">
        <v>13</v>
      </c>
      <c r="H24" s="37">
        <f>7+25</f>
        <v>32</v>
      </c>
      <c r="I24" s="37">
        <v>9</v>
      </c>
      <c r="J24" s="37">
        <f>21+40</f>
        <v>61</v>
      </c>
      <c r="K24" s="37">
        <v>5</v>
      </c>
      <c r="L24" s="38">
        <f>31+37</f>
        <v>68</v>
      </c>
      <c r="M24" s="38">
        <v>4</v>
      </c>
      <c r="N24" s="38">
        <f>19+83</f>
        <v>102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Z24" s="35" t="s">
        <v>56</v>
      </c>
      <c r="AC24" s="42"/>
      <c r="AD24" s="42"/>
      <c r="AE24" s="42"/>
      <c r="AF24" s="42"/>
    </row>
    <row r="25" spans="1:32" s="35" customFormat="1" ht="18" customHeight="1">
      <c r="A25" s="41" t="s">
        <v>57</v>
      </c>
      <c r="E25" s="37">
        <v>41</v>
      </c>
      <c r="F25" s="37">
        <f>124+715</f>
        <v>839</v>
      </c>
      <c r="G25" s="37">
        <v>35</v>
      </c>
      <c r="H25" s="37">
        <f>4+63</f>
        <v>67</v>
      </c>
      <c r="I25" s="37">
        <v>3</v>
      </c>
      <c r="J25" s="37">
        <f>4+16</f>
        <v>20</v>
      </c>
      <c r="K25" s="45"/>
      <c r="L25" s="45"/>
      <c r="M25" s="38">
        <v>1</v>
      </c>
      <c r="N25" s="38">
        <f>4+18</f>
        <v>22</v>
      </c>
      <c r="O25" s="38"/>
      <c r="P25" s="38"/>
      <c r="Q25" s="38">
        <v>1</v>
      </c>
      <c r="R25" s="38">
        <f>49+196</f>
        <v>245</v>
      </c>
      <c r="S25" s="40">
        <v>1</v>
      </c>
      <c r="T25" s="40">
        <f>63+422</f>
        <v>485</v>
      </c>
      <c r="U25" s="38"/>
      <c r="V25" s="38"/>
      <c r="W25" s="40"/>
      <c r="X25" s="40"/>
      <c r="Y25" s="35" t="s">
        <v>58</v>
      </c>
      <c r="AC25" s="42"/>
      <c r="AD25" s="42"/>
      <c r="AE25" s="42"/>
      <c r="AF25" s="42"/>
    </row>
    <row r="26" spans="1:32" s="35" customFormat="1" ht="18" customHeight="1">
      <c r="A26" s="41"/>
      <c r="B26" s="35" t="s">
        <v>59</v>
      </c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7"/>
      <c r="AC26" s="42"/>
      <c r="AD26" s="42"/>
      <c r="AE26" s="42"/>
      <c r="AF26" s="42"/>
    </row>
    <row r="27" spans="1:32" s="35" customFormat="1" ht="18" customHeight="1">
      <c r="A27" s="41" t="s">
        <v>60</v>
      </c>
      <c r="E27" s="37">
        <v>134</v>
      </c>
      <c r="F27" s="37">
        <f>282+384+8</f>
        <v>674</v>
      </c>
      <c r="G27" s="37">
        <v>101</v>
      </c>
      <c r="H27" s="37">
        <f>66+132+6</f>
        <v>204</v>
      </c>
      <c r="I27" s="37">
        <v>18</v>
      </c>
      <c r="J27" s="37">
        <f>63+55+2</f>
        <v>120</v>
      </c>
      <c r="K27" s="37">
        <v>9</v>
      </c>
      <c r="L27" s="38">
        <f>59+47</f>
        <v>106</v>
      </c>
      <c r="M27" s="38">
        <v>5</v>
      </c>
      <c r="N27" s="38">
        <f>56+128</f>
        <v>184</v>
      </c>
      <c r="O27" s="38">
        <v>1</v>
      </c>
      <c r="P27" s="38">
        <f>38+22</f>
        <v>60</v>
      </c>
      <c r="Q27" s="45"/>
      <c r="R27" s="45"/>
      <c r="S27" s="45"/>
      <c r="T27" s="45"/>
      <c r="U27" s="45"/>
      <c r="V27" s="45"/>
      <c r="W27" s="45"/>
      <c r="X27" s="45"/>
      <c r="Y27" s="35" t="s">
        <v>61</v>
      </c>
      <c r="AC27" s="42"/>
      <c r="AD27" s="42"/>
      <c r="AE27" s="42"/>
      <c r="AF27" s="42"/>
    </row>
    <row r="28" spans="1:32" s="35" customFormat="1" ht="18" customHeight="1">
      <c r="A28" s="41"/>
      <c r="B28" s="35" t="s">
        <v>62</v>
      </c>
      <c r="E28" s="37"/>
      <c r="F28" s="37"/>
      <c r="G28" s="37"/>
      <c r="H28" s="37"/>
      <c r="I28" s="37"/>
      <c r="J28" s="37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7"/>
      <c r="Z28" s="35" t="s">
        <v>63</v>
      </c>
      <c r="AC28" s="42"/>
      <c r="AD28" s="42"/>
      <c r="AE28" s="42"/>
      <c r="AF28" s="42"/>
    </row>
    <row r="29" spans="1:26" s="49" customFormat="1" ht="3" customHeight="1">
      <c r="A29" s="46"/>
      <c r="B29" s="27"/>
      <c r="C29" s="27"/>
      <c r="D29" s="27"/>
      <c r="E29" s="47"/>
      <c r="F29" s="47"/>
      <c r="G29" s="47"/>
      <c r="H29" s="47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7"/>
      <c r="Y29" s="46"/>
      <c r="Z29" s="46"/>
    </row>
    <row r="30" spans="1:25" s="49" customFormat="1" ht="2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32" s="49" customFormat="1" ht="20.25" customHeight="1">
      <c r="A31" s="7"/>
      <c r="B31" s="7" t="s">
        <v>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C31" s="7"/>
      <c r="AD31" s="7"/>
      <c r="AE31" s="7"/>
      <c r="AF31" s="7"/>
    </row>
    <row r="32" spans="1:32" s="49" customFormat="1" ht="20.25" customHeight="1">
      <c r="A32" s="7"/>
      <c r="B32" s="7" t="s">
        <v>65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C32" s="7"/>
      <c r="AD32" s="7"/>
      <c r="AE32" s="7"/>
      <c r="AF32" s="7"/>
    </row>
    <row r="53" spans="1:26" ht="21">
      <c r="A53" s="3"/>
      <c r="B53" s="3"/>
      <c r="C53" s="5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>
      <c r="A54" s="6"/>
      <c r="B54" s="6"/>
      <c r="C54" s="5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5" ht="2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6" ht="21">
      <c r="A56" s="16"/>
      <c r="B56" s="16"/>
      <c r="C56" s="16"/>
      <c r="D56" s="16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16"/>
      <c r="Z56" s="16"/>
    </row>
    <row r="57" spans="1:26" ht="21">
      <c r="A57" s="18"/>
      <c r="B57" s="18"/>
      <c r="C57" s="18"/>
      <c r="D57" s="18"/>
      <c r="E57" s="18"/>
      <c r="F57" s="1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52"/>
      <c r="Y57" s="18"/>
      <c r="Z57" s="18"/>
    </row>
    <row r="58" spans="1:26" ht="21">
      <c r="A58" s="18"/>
      <c r="B58" s="18"/>
      <c r="C58" s="18"/>
      <c r="D58" s="18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18"/>
      <c r="Z58" s="18"/>
    </row>
    <row r="59" spans="1:26" ht="21">
      <c r="A59" s="16"/>
      <c r="B59" s="16"/>
      <c r="C59" s="16"/>
      <c r="D59" s="1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16"/>
      <c r="Z59" s="16"/>
    </row>
    <row r="60" spans="1:26" ht="21">
      <c r="A60" s="56"/>
      <c r="B60" s="56"/>
      <c r="C60" s="56"/>
      <c r="D60" s="5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7"/>
      <c r="Z60" s="57"/>
    </row>
    <row r="61" spans="1:26" ht="21">
      <c r="A61" s="58"/>
      <c r="B61" s="59"/>
      <c r="C61" s="59"/>
      <c r="D61" s="5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1"/>
      <c r="Z61" s="60"/>
    </row>
    <row r="62" spans="1:26" ht="21">
      <c r="A62" s="58"/>
      <c r="B62" s="59"/>
      <c r="C62" s="59"/>
      <c r="D62" s="5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1"/>
      <c r="Z62" s="60"/>
    </row>
    <row r="63" spans="1:26" ht="21">
      <c r="A63" s="58"/>
      <c r="B63" s="16"/>
      <c r="C63" s="16"/>
      <c r="D63" s="16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21">
      <c r="A64" s="58"/>
      <c r="B64" s="16"/>
      <c r="C64" s="16"/>
      <c r="D64" s="16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21">
      <c r="A65" s="58"/>
      <c r="B65" s="16"/>
      <c r="C65" s="16"/>
      <c r="D65" s="16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21">
      <c r="A66" s="58"/>
      <c r="B66" s="16"/>
      <c r="C66" s="16"/>
      <c r="D66" s="16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21">
      <c r="A67" s="58"/>
      <c r="B67" s="16"/>
      <c r="C67" s="16"/>
      <c r="D67" s="16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21">
      <c r="A68" s="5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21">
      <c r="A69" s="58"/>
      <c r="B69" s="16"/>
      <c r="C69" s="16"/>
      <c r="D69" s="16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21">
      <c r="A70" s="5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21">
      <c r="A71" s="58"/>
      <c r="B71" s="16"/>
      <c r="C71" s="16"/>
      <c r="D71" s="16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21">
      <c r="A72" s="5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21">
      <c r="A73" s="6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21">
      <c r="A74" s="58"/>
      <c r="B74" s="16"/>
      <c r="C74" s="16"/>
      <c r="D74" s="16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21">
      <c r="A75" s="5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</sheetData>
  <mergeCells count="32">
    <mergeCell ref="Y8:Z8"/>
    <mergeCell ref="A5:D6"/>
    <mergeCell ref="A8:D8"/>
    <mergeCell ref="Y5:Z6"/>
    <mergeCell ref="S5:T5"/>
    <mergeCell ref="U5:V5"/>
    <mergeCell ref="E4:F4"/>
    <mergeCell ref="E5:F5"/>
    <mergeCell ref="G4:X4"/>
    <mergeCell ref="G5:H5"/>
    <mergeCell ref="I5:J5"/>
    <mergeCell ref="K5:L5"/>
    <mergeCell ref="M5:N5"/>
    <mergeCell ref="W5:X5"/>
    <mergeCell ref="O5:P5"/>
    <mergeCell ref="Q5:R5"/>
    <mergeCell ref="E56:F56"/>
    <mergeCell ref="G56:X56"/>
    <mergeCell ref="A57:D58"/>
    <mergeCell ref="E57:F57"/>
    <mergeCell ref="G57:H57"/>
    <mergeCell ref="I57:J57"/>
    <mergeCell ref="K57:L57"/>
    <mergeCell ref="M57:N57"/>
    <mergeCell ref="O57:P57"/>
    <mergeCell ref="Q57:R57"/>
    <mergeCell ref="A60:D60"/>
    <mergeCell ref="Y60:Z60"/>
    <mergeCell ref="S57:T57"/>
    <mergeCell ref="U57:V57"/>
    <mergeCell ref="W57:X57"/>
    <mergeCell ref="Y57:Z58"/>
  </mergeCells>
  <printOptions/>
  <pageMargins left="0.11811023622047245" right="0.15748031496062992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2006-11-14T06:17:23Z</dcterms:created>
  <dcterms:modified xsi:type="dcterms:W3CDTF">2006-11-14T06:29:20Z</dcterms:modified>
  <cp:category/>
  <cp:version/>
  <cp:contentType/>
  <cp:contentStatus/>
</cp:coreProperties>
</file>