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025" windowHeight="10380" tabRatio="690" activeTab="0"/>
  </bookViews>
  <sheets>
    <sheet name="T-1.1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<sst xmlns="http://schemas.openxmlformats.org/spreadsheetml/2006/main" count="76" uniqueCount="71">
  <si>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ตาราง</t>
  </si>
  <si>
    <t>TABLE</t>
  </si>
  <si>
    <t>จำนวนประชากร</t>
  </si>
  <si>
    <t>Total</t>
  </si>
  <si>
    <t>Number of population</t>
  </si>
  <si>
    <t>Population density</t>
  </si>
  <si>
    <t>(Per sq. km.)</t>
  </si>
  <si>
    <t xml:space="preserve"> Mueang _ _ _ _ District</t>
  </si>
  <si>
    <t>อัตราการเปลี่ยนแปลง (%)</t>
  </si>
  <si>
    <t>(ต่อ ตร. กม.)</t>
  </si>
  <si>
    <t>ความหนาแน่น</t>
  </si>
  <si>
    <t>ของประชากร</t>
  </si>
  <si>
    <t>Percent  change</t>
  </si>
  <si>
    <t>รวมยอด</t>
  </si>
  <si>
    <t xml:space="preserve">           ที่มา:   กรมการปกครอง  กระทรวงมหาดไทย</t>
  </si>
  <si>
    <t xml:space="preserve">    Source:   Department of Provincial Administration,  Ministry of Interior</t>
  </si>
  <si>
    <t>(2006)</t>
  </si>
  <si>
    <t>(2007)</t>
  </si>
  <si>
    <t>(2008)</t>
  </si>
  <si>
    <t>เมืองนครศรีธรรมราช</t>
  </si>
  <si>
    <t>พรหมคีรี</t>
  </si>
  <si>
    <t>Phrommakhiri</t>
  </si>
  <si>
    <t>ลานสกา</t>
  </si>
  <si>
    <t>Lan Saka</t>
  </si>
  <si>
    <t>ฉวาง</t>
  </si>
  <si>
    <t>Chawang</t>
  </si>
  <si>
    <t>พิปูน</t>
  </si>
  <si>
    <t>Phi pun</t>
  </si>
  <si>
    <t>เชียรใหญ่</t>
  </si>
  <si>
    <t>Chian Yai</t>
  </si>
  <si>
    <t>ชะอวด</t>
  </si>
  <si>
    <t>Cha - uat</t>
  </si>
  <si>
    <t>ท่าศาลา</t>
  </si>
  <si>
    <t>Tha Sala</t>
  </si>
  <si>
    <t>ทุ่งสง</t>
  </si>
  <si>
    <t>Thung Song</t>
  </si>
  <si>
    <t>นาบอน</t>
  </si>
  <si>
    <t>Na Bon</t>
  </si>
  <si>
    <t>ทุ่งใหญ่</t>
  </si>
  <si>
    <t>Thung Yai</t>
  </si>
  <si>
    <t>ปากพนัง</t>
  </si>
  <si>
    <t>Pak Phanang</t>
  </si>
  <si>
    <t>ร่อนพิบูลย์</t>
  </si>
  <si>
    <t>Ron Phibun</t>
  </si>
  <si>
    <t>สิชล</t>
  </si>
  <si>
    <t>Sichon</t>
  </si>
  <si>
    <t>ขนอม</t>
  </si>
  <si>
    <t>Khanom</t>
  </si>
  <si>
    <t>หัวไทร</t>
  </si>
  <si>
    <t>Hua Sai</t>
  </si>
  <si>
    <t>บางขัน</t>
  </si>
  <si>
    <t>Bang Khan</t>
  </si>
  <si>
    <t>ถ้ำพรรณรา</t>
  </si>
  <si>
    <t>Tham Phannara</t>
  </si>
  <si>
    <t>จุฬาภรณ์</t>
  </si>
  <si>
    <t>Chula Phorn</t>
  </si>
  <si>
    <t>พระพรหม</t>
  </si>
  <si>
    <t>Pra Phrom</t>
  </si>
  <si>
    <t>นบพิตำ</t>
  </si>
  <si>
    <t>Nop phitam</t>
  </si>
  <si>
    <t>ช้างกลาง</t>
  </si>
  <si>
    <t>Chang Klang</t>
  </si>
  <si>
    <t>เฉลิมพระเกียรติ</t>
  </si>
  <si>
    <t>Chaloem Prakiet</t>
  </si>
  <si>
    <t>(2009)</t>
  </si>
  <si>
    <t>District</t>
  </si>
  <si>
    <t xml:space="preserve">อำเภอ </t>
  </si>
  <si>
    <t>จำนวนประชากรจากการทะเบียน อัตราการเปลี่ยนแปลง  และความหนาแน่นของประชากร จำแนกเป็นรายอำเภอ พ.ศ. 2549 - 2553</t>
  </si>
  <si>
    <t>NUMBER OF POPULATION FROM REGISTRATION RECORD, PERCENT CHANGE AND DENSITY BY DISTRICT: 2006 - 2010</t>
  </si>
  <si>
    <t>(2010)</t>
  </si>
  <si>
    <t>Mueang Nakhon Si Thammarat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</si>
</sst>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\ \ "/>
    <numFmt numFmtId="202" formatCode="#,##0.0"/>
    <numFmt numFmtId="203" formatCode="0.0"/>
    <numFmt numFmtId="204" formatCode="#,##0\ \ \ "/>
    <numFmt numFmtId="205" formatCode="0_)"/>
    <numFmt numFmtId="206" formatCode="#,##0\ "/>
    <numFmt numFmtId="207" formatCode="#,##0.00\ \ \ "/>
    <numFmt numFmtId="208" formatCode="#,##0.0\ \ \ "/>
    <numFmt numFmtId="209" formatCode="#,##0."/>
    <numFmt numFmtId="210" formatCode="0.00000"/>
    <numFmt numFmtId="211" formatCode="0.0000"/>
    <numFmt numFmtId="212" formatCode="0.000"/>
    <numFmt numFmtId="213" formatCode="0.0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\ \ \ \ \ "/>
    <numFmt numFmtId="219" formatCode="#,##0_ ;\-#,##0\ "/>
    <numFmt numFmtId="220" formatCode="\t&quot;$&quot;#,##0_);\(\t&quot;$&quot;#,##0\)"/>
    <numFmt numFmtId="221" formatCode="\t&quot;$&quot;#,##0_);[Red]\(\t&quot;$&quot;#,##0\)"/>
    <numFmt numFmtId="222" formatCode="\t&quot;$&quot;#,##0.00_);\(\t&quot;$&quot;#,##0.00\)"/>
    <numFmt numFmtId="223" formatCode="\t&quot;$&quot;#,##0.00_);[Red]\(\t&quot;$&quot;#,##0.00\)"/>
    <numFmt numFmtId="224" formatCode="d\ ดดดด\ bbbb"/>
    <numFmt numFmtId="225" formatCode="_-* #,##0.0_-;\-* #,##0.0_-;_-* &quot;-&quot;?_-;_-@_-"/>
  </numFmts>
  <fonts count="45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b/>
      <sz val="12"/>
      <name val="AngsanaUPC"/>
      <family val="1"/>
    </font>
    <font>
      <sz val="8"/>
      <name val="Cordia New"/>
      <family val="0"/>
    </font>
    <font>
      <sz val="12"/>
      <name val="Angsana New"/>
      <family val="1"/>
    </font>
    <font>
      <sz val="10"/>
      <name val="Arial"/>
      <family val="0"/>
    </font>
    <font>
      <u val="single"/>
      <sz val="18.2"/>
      <color indexed="12"/>
      <name val="Cordia New"/>
      <family val="0"/>
    </font>
    <font>
      <u val="single"/>
      <sz val="18.2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5" fillId="0" borderId="13" xfId="0" applyFont="1" applyBorder="1" applyAlignment="1" quotePrefix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 quotePrefix="1">
      <alignment horizontal="center"/>
    </xf>
    <xf numFmtId="2" fontId="5" fillId="0" borderId="12" xfId="0" applyNumberFormat="1" applyFont="1" applyBorder="1" applyAlignment="1">
      <alignment horizontal="right" indent="1"/>
    </xf>
    <xf numFmtId="2" fontId="5" fillId="0" borderId="17" xfId="0" applyNumberFormat="1" applyFont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1" fontId="3" fillId="0" borderId="18" xfId="0" applyNumberFormat="1" applyFont="1" applyBorder="1" applyAlignment="1">
      <alignment horizontal="center" vertical="distributed"/>
    </xf>
    <xf numFmtId="2" fontId="3" fillId="0" borderId="16" xfId="0" applyNumberFormat="1" applyFont="1" applyBorder="1" applyAlignment="1">
      <alignment horizontal="center" vertical="distributed"/>
    </xf>
    <xf numFmtId="3" fontId="3" fillId="0" borderId="14" xfId="0" applyNumberFormat="1" applyFont="1" applyBorder="1" applyAlignment="1">
      <alignment horizontal="center" vertical="distributed"/>
    </xf>
    <xf numFmtId="200" fontId="3" fillId="0" borderId="18" xfId="0" applyNumberFormat="1" applyFont="1" applyBorder="1" applyAlignment="1">
      <alignment horizontal="center" vertical="distributed"/>
    </xf>
    <xf numFmtId="2" fontId="3" fillId="0" borderId="18" xfId="0" applyNumberFormat="1" applyFont="1" applyBorder="1" applyAlignment="1">
      <alignment horizontal="center" vertical="distributed"/>
    </xf>
    <xf numFmtId="2" fontId="5" fillId="0" borderId="16" xfId="0" applyNumberFormat="1" applyFont="1" applyBorder="1" applyAlignment="1">
      <alignment horizontal="center" vertical="distributed"/>
    </xf>
    <xf numFmtId="2" fontId="5" fillId="0" borderId="18" xfId="0" applyNumberFormat="1" applyFont="1" applyBorder="1" applyAlignment="1">
      <alignment horizontal="center" vertical="distributed"/>
    </xf>
    <xf numFmtId="0" fontId="3" fillId="0" borderId="14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Thaihead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6"/>
  <sheetViews>
    <sheetView showGridLines="0" tabSelected="1" zoomScalePageLayoutView="0" workbookViewId="0" topLeftCell="A1">
      <selection activeCell="D2" sqref="D2"/>
    </sheetView>
  </sheetViews>
  <sheetFormatPr defaultColWidth="9.140625" defaultRowHeight="21.75"/>
  <cols>
    <col min="1" max="1" width="1.57421875" style="3" customWidth="1"/>
    <col min="2" max="2" width="5.8515625" style="3" customWidth="1"/>
    <col min="3" max="3" width="4.00390625" style="3" customWidth="1"/>
    <col min="4" max="4" width="12.57421875" style="3" customWidth="1"/>
    <col min="5" max="14" width="8.8515625" style="3" customWidth="1"/>
    <col min="15" max="15" width="13.7109375" style="3" customWidth="1"/>
    <col min="16" max="16" width="0.85546875" style="3" customWidth="1"/>
    <col min="17" max="17" width="20.8515625" style="3" customWidth="1"/>
    <col min="18" max="18" width="8.7109375" style="3" customWidth="1"/>
    <col min="19" max="16384" width="9.140625" style="3" customWidth="1"/>
  </cols>
  <sheetData>
    <row r="1" spans="2:4" s="1" customFormat="1" ht="21">
      <c r="B1" s="1" t="s">
        <v>0</v>
      </c>
      <c r="C1" s="2">
        <v>1.1</v>
      </c>
      <c r="D1" s="1" t="s">
        <v>67</v>
      </c>
    </row>
    <row r="2" spans="2:4" s="8" customFormat="1" ht="18.75">
      <c r="B2" s="8" t="s">
        <v>1</v>
      </c>
      <c r="C2" s="9">
        <v>1.1</v>
      </c>
      <c r="D2" s="8" t="s">
        <v>68</v>
      </c>
    </row>
    <row r="3" spans="1:17" ht="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0" customFormat="1" ht="18">
      <c r="A4" s="45" t="s">
        <v>66</v>
      </c>
      <c r="B4" s="45"/>
      <c r="C4" s="45"/>
      <c r="D4" s="46"/>
      <c r="E4" s="42" t="s">
        <v>2</v>
      </c>
      <c r="F4" s="42"/>
      <c r="G4" s="42"/>
      <c r="H4" s="42"/>
      <c r="I4" s="43"/>
      <c r="J4" s="42" t="s">
        <v>8</v>
      </c>
      <c r="K4" s="42"/>
      <c r="L4" s="42"/>
      <c r="M4" s="42"/>
      <c r="N4" s="43"/>
      <c r="O4" s="19" t="s">
        <v>10</v>
      </c>
      <c r="P4" s="51" t="s">
        <v>65</v>
      </c>
      <c r="Q4" s="52"/>
    </row>
    <row r="5" spans="1:17" s="10" customFormat="1" ht="18">
      <c r="A5" s="47"/>
      <c r="B5" s="47"/>
      <c r="C5" s="47"/>
      <c r="D5" s="48"/>
      <c r="E5" s="57" t="s">
        <v>4</v>
      </c>
      <c r="F5" s="57"/>
      <c r="G5" s="57"/>
      <c r="H5" s="57"/>
      <c r="I5" s="58"/>
      <c r="J5" s="57" t="s">
        <v>12</v>
      </c>
      <c r="K5" s="57"/>
      <c r="L5" s="57"/>
      <c r="M5" s="57"/>
      <c r="N5" s="58"/>
      <c r="O5" s="21" t="s">
        <v>11</v>
      </c>
      <c r="P5" s="53"/>
      <c r="Q5" s="54"/>
    </row>
    <row r="6" spans="1:17" s="10" customFormat="1" ht="18">
      <c r="A6" s="47"/>
      <c r="B6" s="47"/>
      <c r="C6" s="47"/>
      <c r="D6" s="48"/>
      <c r="E6" s="24"/>
      <c r="F6" s="24"/>
      <c r="G6" s="24"/>
      <c r="H6" s="24"/>
      <c r="I6" s="24"/>
      <c r="J6" s="24"/>
      <c r="K6" s="24"/>
      <c r="L6" s="24"/>
      <c r="M6" s="24"/>
      <c r="N6" s="24"/>
      <c r="O6" s="20" t="s">
        <v>9</v>
      </c>
      <c r="P6" s="53"/>
      <c r="Q6" s="54"/>
    </row>
    <row r="7" spans="1:17" s="10" customFormat="1" ht="18">
      <c r="A7" s="47"/>
      <c r="B7" s="47"/>
      <c r="C7" s="47"/>
      <c r="D7" s="48"/>
      <c r="E7" s="22">
        <v>2549</v>
      </c>
      <c r="F7" s="20">
        <v>2550</v>
      </c>
      <c r="G7" s="20">
        <v>2551</v>
      </c>
      <c r="H7" s="20">
        <v>2552</v>
      </c>
      <c r="I7" s="20">
        <v>2553</v>
      </c>
      <c r="J7" s="22">
        <v>2549</v>
      </c>
      <c r="K7" s="20">
        <v>2550</v>
      </c>
      <c r="L7" s="20">
        <v>2551</v>
      </c>
      <c r="M7" s="20">
        <v>2552</v>
      </c>
      <c r="N7" s="20">
        <v>2553</v>
      </c>
      <c r="O7" s="20" t="s">
        <v>5</v>
      </c>
      <c r="P7" s="53"/>
      <c r="Q7" s="54"/>
    </row>
    <row r="8" spans="1:17" s="10" customFormat="1" ht="18">
      <c r="A8" s="49"/>
      <c r="B8" s="49"/>
      <c r="C8" s="49"/>
      <c r="D8" s="50"/>
      <c r="E8" s="18" t="s">
        <v>16</v>
      </c>
      <c r="F8" s="18" t="s">
        <v>17</v>
      </c>
      <c r="G8" s="18" t="s">
        <v>18</v>
      </c>
      <c r="H8" s="18" t="s">
        <v>64</v>
      </c>
      <c r="I8" s="18" t="s">
        <v>69</v>
      </c>
      <c r="J8" s="18" t="s">
        <v>16</v>
      </c>
      <c r="K8" s="18" t="s">
        <v>17</v>
      </c>
      <c r="L8" s="25" t="s">
        <v>18</v>
      </c>
      <c r="M8" s="25" t="s">
        <v>64</v>
      </c>
      <c r="N8" s="18" t="s">
        <v>69</v>
      </c>
      <c r="O8" s="23" t="s">
        <v>6</v>
      </c>
      <c r="P8" s="55"/>
      <c r="Q8" s="56"/>
    </row>
    <row r="9" spans="1:17" s="10" customFormat="1" ht="27" customHeight="1">
      <c r="A9" s="42" t="s">
        <v>13</v>
      </c>
      <c r="B9" s="42"/>
      <c r="C9" s="42"/>
      <c r="D9" s="43"/>
      <c r="E9" s="29">
        <v>1510460</v>
      </c>
      <c r="F9" s="30">
        <v>1506997</v>
      </c>
      <c r="G9" s="28">
        <v>1513163</v>
      </c>
      <c r="H9" s="28">
        <f>SUM(H10:H32)</f>
        <v>1516499</v>
      </c>
      <c r="I9" s="28">
        <f>SUM(I10:I32)</f>
        <v>1522561</v>
      </c>
      <c r="J9" s="31">
        <f aca="true" t="shared" si="0" ref="J9:L10">SUM(F9-E9)/E9*100</f>
        <v>-0.2292679051414801</v>
      </c>
      <c r="K9" s="31">
        <f t="shared" si="0"/>
        <v>0.4091580806066635</v>
      </c>
      <c r="L9" s="32">
        <f t="shared" si="0"/>
        <v>0.22046534312562494</v>
      </c>
      <c r="M9" s="32">
        <f>SUM(H9-G9)/G9*100</f>
        <v>0.22046534312562494</v>
      </c>
      <c r="N9" s="32">
        <f>SUM(I9-H9)/H9*100</f>
        <v>0.39973649834256403</v>
      </c>
      <c r="O9" s="27">
        <f>SUM(I9/9942.5)</f>
        <v>153.13663565501633</v>
      </c>
      <c r="P9" s="44" t="s">
        <v>3</v>
      </c>
      <c r="Q9" s="42"/>
    </row>
    <row r="10" spans="1:17" s="5" customFormat="1" ht="18">
      <c r="A10" s="33" t="s">
        <v>19</v>
      </c>
      <c r="B10" s="15"/>
      <c r="C10" s="15"/>
      <c r="D10" s="41"/>
      <c r="E10" s="36">
        <v>266622</v>
      </c>
      <c r="F10" s="37">
        <v>266668</v>
      </c>
      <c r="G10" s="34">
        <v>267232</v>
      </c>
      <c r="H10" s="34">
        <v>266613</v>
      </c>
      <c r="I10" s="34">
        <v>267440</v>
      </c>
      <c r="J10" s="38">
        <f t="shared" si="0"/>
        <v>0.01725288985905139</v>
      </c>
      <c r="K10" s="38">
        <f t="shared" si="0"/>
        <v>0.21149894250528747</v>
      </c>
      <c r="L10" s="39">
        <f t="shared" si="0"/>
        <v>-0.2316339360555622</v>
      </c>
      <c r="M10" s="39">
        <f>SUM(H10-G10)/G10*100</f>
        <v>-0.2316339360555622</v>
      </c>
      <c r="N10" s="39">
        <f>SUM(I10-H10)/H10*100</f>
        <v>0.3101874252193254</v>
      </c>
      <c r="O10" s="35">
        <f>SUM(I10/617.45)</f>
        <v>433.1362863389748</v>
      </c>
      <c r="P10" s="5" t="s">
        <v>7</v>
      </c>
      <c r="Q10" s="5" t="s">
        <v>70</v>
      </c>
    </row>
    <row r="11" spans="1:17" s="5" customFormat="1" ht="18">
      <c r="A11" s="16" t="s">
        <v>20</v>
      </c>
      <c r="B11" s="33"/>
      <c r="C11" s="33"/>
      <c r="D11" s="17"/>
      <c r="E11" s="36">
        <v>35741</v>
      </c>
      <c r="F11" s="37">
        <v>35865</v>
      </c>
      <c r="G11" s="34">
        <v>36092</v>
      </c>
      <c r="H11" s="34">
        <v>36227</v>
      </c>
      <c r="I11" s="34">
        <v>36435</v>
      </c>
      <c r="J11" s="40">
        <f aca="true" t="shared" si="1" ref="J11:J32">SUM(F11-E11)/E11*100</f>
        <v>0.3469404885145911</v>
      </c>
      <c r="K11" s="40">
        <f aca="true" t="shared" si="2" ref="K11:K32">SUM(G11-F11)/F11*100</f>
        <v>0.6329290394535062</v>
      </c>
      <c r="L11" s="39">
        <f aca="true" t="shared" si="3" ref="L11:L32">SUM(H11-G11)/G11*100</f>
        <v>0.37404410949794964</v>
      </c>
      <c r="M11" s="39">
        <f aca="true" t="shared" si="4" ref="M11:N24">SUM(H11-G11)/G11*100</f>
        <v>0.37404410949794964</v>
      </c>
      <c r="N11" s="39">
        <f t="shared" si="4"/>
        <v>0.574157396417037</v>
      </c>
      <c r="O11" s="35">
        <f>SUM(I11/321.5)</f>
        <v>113.32814930015552</v>
      </c>
      <c r="Q11" s="5" t="s">
        <v>21</v>
      </c>
    </row>
    <row r="12" spans="1:17" s="5" customFormat="1" ht="18">
      <c r="A12" s="16" t="s">
        <v>22</v>
      </c>
      <c r="B12" s="6"/>
      <c r="C12" s="6"/>
      <c r="D12" s="14"/>
      <c r="E12" s="36">
        <v>40297</v>
      </c>
      <c r="F12" s="37">
        <v>40055</v>
      </c>
      <c r="G12" s="34">
        <v>40162</v>
      </c>
      <c r="H12" s="34">
        <v>40209</v>
      </c>
      <c r="I12" s="34">
        <v>40291</v>
      </c>
      <c r="J12" s="38">
        <f t="shared" si="1"/>
        <v>-0.6005409831997419</v>
      </c>
      <c r="K12" s="38">
        <f t="shared" si="2"/>
        <v>0.26713269254774685</v>
      </c>
      <c r="L12" s="39">
        <f t="shared" si="3"/>
        <v>0.11702604451969524</v>
      </c>
      <c r="M12" s="39">
        <f t="shared" si="4"/>
        <v>0.11702604451969524</v>
      </c>
      <c r="N12" s="39">
        <f t="shared" si="4"/>
        <v>0.20393444253774032</v>
      </c>
      <c r="O12" s="35">
        <f>SUM(I12/342.9)</f>
        <v>117.50072907553223</v>
      </c>
      <c r="Q12" s="5" t="s">
        <v>23</v>
      </c>
    </row>
    <row r="13" spans="1:17" s="5" customFormat="1" ht="18">
      <c r="A13" s="16" t="s">
        <v>24</v>
      </c>
      <c r="B13" s="6"/>
      <c r="C13" s="6"/>
      <c r="D13" s="14"/>
      <c r="E13" s="36">
        <v>65848</v>
      </c>
      <c r="F13" s="37">
        <v>65629</v>
      </c>
      <c r="G13" s="34">
        <v>66179</v>
      </c>
      <c r="H13" s="34">
        <v>66286</v>
      </c>
      <c r="I13" s="34">
        <v>66491</v>
      </c>
      <c r="J13" s="40">
        <f t="shared" si="1"/>
        <v>-0.3325841331551452</v>
      </c>
      <c r="K13" s="40">
        <f t="shared" si="2"/>
        <v>0.838044157308507</v>
      </c>
      <c r="L13" s="39">
        <f t="shared" si="3"/>
        <v>0.16168270901645537</v>
      </c>
      <c r="M13" s="39">
        <f t="shared" si="4"/>
        <v>0.16168270901645537</v>
      </c>
      <c r="N13" s="39">
        <f t="shared" si="4"/>
        <v>0.309265908336602</v>
      </c>
      <c r="O13" s="35">
        <f>SUM(I13/528.23)</f>
        <v>125.87509228934366</v>
      </c>
      <c r="Q13" s="5" t="s">
        <v>25</v>
      </c>
    </row>
    <row r="14" spans="1:17" s="5" customFormat="1" ht="18">
      <c r="A14" s="33" t="s">
        <v>26</v>
      </c>
      <c r="B14" s="6"/>
      <c r="C14" s="6"/>
      <c r="D14" s="14"/>
      <c r="E14" s="36">
        <v>27875</v>
      </c>
      <c r="F14" s="37">
        <v>28160</v>
      </c>
      <c r="G14" s="34">
        <v>28486</v>
      </c>
      <c r="H14" s="34">
        <v>28630</v>
      </c>
      <c r="I14" s="34">
        <v>28781</v>
      </c>
      <c r="J14" s="38">
        <f t="shared" si="1"/>
        <v>1.0224215246636772</v>
      </c>
      <c r="K14" s="38">
        <f t="shared" si="2"/>
        <v>1.1576704545454546</v>
      </c>
      <c r="L14" s="39">
        <f t="shared" si="3"/>
        <v>0.5055114793231763</v>
      </c>
      <c r="M14" s="39">
        <f t="shared" si="4"/>
        <v>0.5055114793231763</v>
      </c>
      <c r="N14" s="39">
        <f t="shared" si="4"/>
        <v>0.5274187914774712</v>
      </c>
      <c r="O14" s="35">
        <f>SUM(I14/363.75)</f>
        <v>79.12302405498282</v>
      </c>
      <c r="Q14" s="5" t="s">
        <v>27</v>
      </c>
    </row>
    <row r="15" spans="1:17" s="5" customFormat="1" ht="18">
      <c r="A15" s="33" t="s">
        <v>28</v>
      </c>
      <c r="B15" s="6"/>
      <c r="C15" s="6"/>
      <c r="D15" s="14"/>
      <c r="E15" s="36">
        <v>45478</v>
      </c>
      <c r="F15" s="37">
        <v>44048</v>
      </c>
      <c r="G15" s="34">
        <v>43890</v>
      </c>
      <c r="H15" s="34">
        <v>43657</v>
      </c>
      <c r="I15" s="34">
        <v>43571</v>
      </c>
      <c r="J15" s="40">
        <f t="shared" si="1"/>
        <v>-3.1443775012093758</v>
      </c>
      <c r="K15" s="40">
        <f t="shared" si="2"/>
        <v>-0.3586996004358881</v>
      </c>
      <c r="L15" s="39">
        <f t="shared" si="3"/>
        <v>-0.530872636135794</v>
      </c>
      <c r="M15" s="39">
        <f t="shared" si="4"/>
        <v>-0.530872636135794</v>
      </c>
      <c r="N15" s="39">
        <f t="shared" si="4"/>
        <v>-0.19699017339716426</v>
      </c>
      <c r="O15" s="35">
        <f>SUM(I15/232.74)</f>
        <v>187.20890263813698</v>
      </c>
      <c r="Q15" s="5" t="s">
        <v>29</v>
      </c>
    </row>
    <row r="16" spans="1:17" s="5" customFormat="1" ht="18">
      <c r="A16" s="33" t="s">
        <v>30</v>
      </c>
      <c r="B16" s="6"/>
      <c r="C16" s="6"/>
      <c r="D16" s="14"/>
      <c r="E16" s="36">
        <v>84602</v>
      </c>
      <c r="F16" s="37">
        <v>84464</v>
      </c>
      <c r="G16" s="34">
        <v>84851</v>
      </c>
      <c r="H16" s="34">
        <v>85067</v>
      </c>
      <c r="I16" s="34">
        <v>85403</v>
      </c>
      <c r="J16" s="38">
        <f t="shared" si="1"/>
        <v>-0.16311671118886079</v>
      </c>
      <c r="K16" s="38">
        <f t="shared" si="2"/>
        <v>0.45818336806213295</v>
      </c>
      <c r="L16" s="39">
        <f t="shared" si="3"/>
        <v>0.2545638825706238</v>
      </c>
      <c r="M16" s="39">
        <f t="shared" si="4"/>
        <v>0.2545638825706238</v>
      </c>
      <c r="N16" s="39">
        <f t="shared" si="4"/>
        <v>0.39498277828064937</v>
      </c>
      <c r="O16" s="35">
        <f>SUM(I16/833.05)</f>
        <v>102.51845627513354</v>
      </c>
      <c r="Q16" s="5" t="s">
        <v>31</v>
      </c>
    </row>
    <row r="17" spans="1:17" s="5" customFormat="1" ht="18">
      <c r="A17" s="33" t="s">
        <v>32</v>
      </c>
      <c r="B17" s="6"/>
      <c r="C17" s="6"/>
      <c r="D17" s="14"/>
      <c r="E17" s="36">
        <v>107286</v>
      </c>
      <c r="F17" s="37">
        <v>107537</v>
      </c>
      <c r="G17" s="34">
        <v>108006</v>
      </c>
      <c r="H17" s="34">
        <v>108170</v>
      </c>
      <c r="I17" s="34">
        <v>108834</v>
      </c>
      <c r="J17" s="40">
        <f t="shared" si="1"/>
        <v>0.2339541039837444</v>
      </c>
      <c r="K17" s="40">
        <f t="shared" si="2"/>
        <v>0.43612896026483905</v>
      </c>
      <c r="L17" s="39">
        <f t="shared" si="3"/>
        <v>0.1518434161065126</v>
      </c>
      <c r="M17" s="39">
        <f t="shared" si="4"/>
        <v>0.1518434161065126</v>
      </c>
      <c r="N17" s="39">
        <f t="shared" si="4"/>
        <v>0.6138485716927059</v>
      </c>
      <c r="O17" s="35">
        <f>SUM(I17/363.89)</f>
        <v>299.08488829041744</v>
      </c>
      <c r="Q17" s="5" t="s">
        <v>33</v>
      </c>
    </row>
    <row r="18" spans="1:17" s="5" customFormat="1" ht="18">
      <c r="A18" s="33" t="s">
        <v>34</v>
      </c>
      <c r="B18" s="15"/>
      <c r="C18" s="15"/>
      <c r="D18" s="41"/>
      <c r="E18" s="36">
        <v>147562</v>
      </c>
      <c r="F18" s="37">
        <v>148585</v>
      </c>
      <c r="G18" s="34">
        <v>150122</v>
      </c>
      <c r="H18" s="34">
        <v>151563</v>
      </c>
      <c r="I18" s="34">
        <v>152808</v>
      </c>
      <c r="J18" s="38">
        <f t="shared" si="1"/>
        <v>0.693267914503734</v>
      </c>
      <c r="K18" s="38">
        <f t="shared" si="2"/>
        <v>1.0344247400477842</v>
      </c>
      <c r="L18" s="39">
        <f t="shared" si="3"/>
        <v>0.959885959419672</v>
      </c>
      <c r="M18" s="39">
        <f t="shared" si="4"/>
        <v>0.959885959419672</v>
      </c>
      <c r="N18" s="39">
        <f t="shared" si="4"/>
        <v>0.8214405890619743</v>
      </c>
      <c r="O18" s="35">
        <f>SUM(I18/1042)</f>
        <v>146.64875239923225</v>
      </c>
      <c r="Q18" s="5" t="s">
        <v>35</v>
      </c>
    </row>
    <row r="19" spans="1:17" s="5" customFormat="1" ht="18">
      <c r="A19" s="33" t="s">
        <v>36</v>
      </c>
      <c r="B19" s="6"/>
      <c r="C19" s="6"/>
      <c r="D19" s="14"/>
      <c r="E19" s="36">
        <v>26461</v>
      </c>
      <c r="F19" s="37">
        <v>26461</v>
      </c>
      <c r="G19" s="34">
        <v>26489</v>
      </c>
      <c r="H19" s="34">
        <v>26504</v>
      </c>
      <c r="I19" s="34">
        <v>26686</v>
      </c>
      <c r="J19" s="40">
        <f t="shared" si="1"/>
        <v>0</v>
      </c>
      <c r="K19" s="40">
        <f t="shared" si="2"/>
        <v>0.10581610672310193</v>
      </c>
      <c r="L19" s="39">
        <f t="shared" si="3"/>
        <v>0.05662727924798973</v>
      </c>
      <c r="M19" s="39">
        <f t="shared" si="4"/>
        <v>0.05662727924798973</v>
      </c>
      <c r="N19" s="39">
        <f t="shared" si="4"/>
        <v>0.6866888016903109</v>
      </c>
      <c r="O19" s="35">
        <f>SUM(I19/192.9)</f>
        <v>138.34110938310005</v>
      </c>
      <c r="Q19" s="5" t="s">
        <v>37</v>
      </c>
    </row>
    <row r="20" spans="1:17" s="5" customFormat="1" ht="18">
      <c r="A20" s="33" t="s">
        <v>38</v>
      </c>
      <c r="B20" s="6"/>
      <c r="C20" s="6"/>
      <c r="D20" s="14"/>
      <c r="E20" s="36">
        <v>68154</v>
      </c>
      <c r="F20" s="37">
        <v>68876</v>
      </c>
      <c r="G20" s="34">
        <v>69739</v>
      </c>
      <c r="H20" s="34">
        <v>70386</v>
      </c>
      <c r="I20" s="34">
        <v>71121</v>
      </c>
      <c r="J20" s="38">
        <f t="shared" si="1"/>
        <v>1.059365554479561</v>
      </c>
      <c r="K20" s="38">
        <f t="shared" si="2"/>
        <v>1.2529763633195887</v>
      </c>
      <c r="L20" s="39">
        <f t="shared" si="3"/>
        <v>0.9277448773283242</v>
      </c>
      <c r="M20" s="39">
        <f t="shared" si="4"/>
        <v>0.9277448773283242</v>
      </c>
      <c r="N20" s="39">
        <f t="shared" si="4"/>
        <v>1.04424175262126</v>
      </c>
      <c r="O20" s="35">
        <f>SUM(I20/603.29)</f>
        <v>117.88857763264765</v>
      </c>
      <c r="Q20" s="5" t="s">
        <v>39</v>
      </c>
    </row>
    <row r="21" spans="1:17" s="5" customFormat="1" ht="18">
      <c r="A21" s="33" t="s">
        <v>40</v>
      </c>
      <c r="B21" s="6"/>
      <c r="C21" s="6"/>
      <c r="D21" s="14"/>
      <c r="E21" s="36">
        <v>106402</v>
      </c>
      <c r="F21" s="37">
        <v>104816</v>
      </c>
      <c r="G21" s="34">
        <v>104011</v>
      </c>
      <c r="H21" s="34">
        <v>103268</v>
      </c>
      <c r="I21" s="34">
        <v>102607</v>
      </c>
      <c r="J21" s="40">
        <f t="shared" si="1"/>
        <v>-1.4905734854607995</v>
      </c>
      <c r="K21" s="40">
        <f t="shared" si="2"/>
        <v>-0.7680125171729507</v>
      </c>
      <c r="L21" s="39">
        <f t="shared" si="3"/>
        <v>-0.7143475209352856</v>
      </c>
      <c r="M21" s="39">
        <f t="shared" si="4"/>
        <v>-0.7143475209352856</v>
      </c>
      <c r="N21" s="39">
        <f t="shared" si="4"/>
        <v>-0.6400821164349073</v>
      </c>
      <c r="O21" s="35">
        <f>SUM(I21/422.45)</f>
        <v>242.88554858563145</v>
      </c>
      <c r="Q21" s="5" t="s">
        <v>41</v>
      </c>
    </row>
    <row r="22" spans="1:17" s="5" customFormat="1" ht="18">
      <c r="A22" s="33" t="s">
        <v>42</v>
      </c>
      <c r="B22" s="6"/>
      <c r="C22" s="6"/>
      <c r="D22" s="14"/>
      <c r="E22" s="36">
        <v>82832</v>
      </c>
      <c r="F22" s="37">
        <v>80729</v>
      </c>
      <c r="G22" s="34">
        <v>80893</v>
      </c>
      <c r="H22" s="34">
        <v>81110</v>
      </c>
      <c r="I22" s="34">
        <v>81116</v>
      </c>
      <c r="J22" s="38">
        <f t="shared" si="1"/>
        <v>-2.53887386517288</v>
      </c>
      <c r="K22" s="38">
        <f t="shared" si="2"/>
        <v>0.20314880650076178</v>
      </c>
      <c r="L22" s="39">
        <f t="shared" si="3"/>
        <v>0.26825559689960815</v>
      </c>
      <c r="M22" s="39">
        <f t="shared" si="4"/>
        <v>0.26825559689960815</v>
      </c>
      <c r="N22" s="39">
        <f t="shared" si="4"/>
        <v>0.007397361607693256</v>
      </c>
      <c r="O22" s="35">
        <f>SUM(I22/335.52)</f>
        <v>241.76204101096806</v>
      </c>
      <c r="Q22" s="5" t="s">
        <v>43</v>
      </c>
    </row>
    <row r="23" spans="1:17" s="5" customFormat="1" ht="18">
      <c r="A23" s="33" t="s">
        <v>44</v>
      </c>
      <c r="B23" s="6"/>
      <c r="C23" s="6"/>
      <c r="D23" s="14"/>
      <c r="E23" s="36">
        <v>84255</v>
      </c>
      <c r="F23" s="37">
        <v>84884</v>
      </c>
      <c r="G23" s="34">
        <v>85299</v>
      </c>
      <c r="H23" s="34">
        <v>85719</v>
      </c>
      <c r="I23" s="34">
        <v>86231</v>
      </c>
      <c r="J23" s="40">
        <f t="shared" si="1"/>
        <v>0.7465432318556762</v>
      </c>
      <c r="K23" s="40">
        <f t="shared" si="2"/>
        <v>0.4889025022383488</v>
      </c>
      <c r="L23" s="39">
        <f t="shared" si="3"/>
        <v>0.4923856082720782</v>
      </c>
      <c r="M23" s="39">
        <f t="shared" si="4"/>
        <v>0.4923856082720782</v>
      </c>
      <c r="N23" s="39">
        <f t="shared" si="4"/>
        <v>0.5973004818068339</v>
      </c>
      <c r="O23" s="35">
        <f>SUM(I23/703.1)</f>
        <v>122.64400512018204</v>
      </c>
      <c r="Q23" s="5" t="s">
        <v>45</v>
      </c>
    </row>
    <row r="24" spans="1:17" s="5" customFormat="1" ht="18">
      <c r="A24" s="33" t="s">
        <v>46</v>
      </c>
      <c r="B24" s="6"/>
      <c r="C24" s="6"/>
      <c r="D24" s="14"/>
      <c r="E24" s="36">
        <v>27864</v>
      </c>
      <c r="F24" s="37">
        <v>28128</v>
      </c>
      <c r="G24" s="34">
        <v>28397</v>
      </c>
      <c r="H24" s="34">
        <v>28763</v>
      </c>
      <c r="I24" s="34">
        <v>29026</v>
      </c>
      <c r="J24" s="38">
        <f t="shared" si="1"/>
        <v>0.9474590869939706</v>
      </c>
      <c r="K24" s="38">
        <f t="shared" si="2"/>
        <v>0.9563424345847554</v>
      </c>
      <c r="L24" s="39">
        <f t="shared" si="3"/>
        <v>1.2888685424516675</v>
      </c>
      <c r="M24" s="39">
        <f t="shared" si="4"/>
        <v>1.2888685424516675</v>
      </c>
      <c r="N24" s="39">
        <f t="shared" si="4"/>
        <v>0.9143691548169522</v>
      </c>
      <c r="O24" s="35">
        <f>SUM(I24/433.93)</f>
        <v>66.89097319844214</v>
      </c>
      <c r="Q24" s="5" t="s">
        <v>47</v>
      </c>
    </row>
    <row r="25" spans="1:17" s="5" customFormat="1" ht="18">
      <c r="A25" s="33" t="s">
        <v>48</v>
      </c>
      <c r="B25" s="6"/>
      <c r="C25" s="6"/>
      <c r="D25" s="14"/>
      <c r="E25" s="36">
        <v>68414</v>
      </c>
      <c r="F25" s="37">
        <v>67771</v>
      </c>
      <c r="G25" s="34">
        <v>67434</v>
      </c>
      <c r="H25" s="34">
        <v>67243</v>
      </c>
      <c r="I25" s="34">
        <v>67055</v>
      </c>
      <c r="J25" s="40">
        <f t="shared" si="1"/>
        <v>-0.9398661092758793</v>
      </c>
      <c r="K25" s="40">
        <f t="shared" si="2"/>
        <v>-0.4972628410382022</v>
      </c>
      <c r="L25" s="39">
        <f t="shared" si="3"/>
        <v>-0.2832399086514221</v>
      </c>
      <c r="M25" s="39">
        <f aca="true" t="shared" si="5" ref="M25:N33">SUM(H25-G25)/G25*100</f>
        <v>-0.2832399086514221</v>
      </c>
      <c r="N25" s="39">
        <f t="shared" si="5"/>
        <v>-0.2795830049224454</v>
      </c>
      <c r="O25" s="35">
        <f>SUM(I25/417.73)</f>
        <v>160.5223469705312</v>
      </c>
      <c r="Q25" s="5" t="s">
        <v>49</v>
      </c>
    </row>
    <row r="26" spans="1:17" s="5" customFormat="1" ht="18">
      <c r="A26" s="33" t="s">
        <v>50</v>
      </c>
      <c r="B26" s="6"/>
      <c r="C26" s="6"/>
      <c r="D26" s="14"/>
      <c r="E26" s="36">
        <v>41354</v>
      </c>
      <c r="F26" s="37">
        <v>42302</v>
      </c>
      <c r="G26" s="34">
        <v>42990</v>
      </c>
      <c r="H26" s="34">
        <v>43467</v>
      </c>
      <c r="I26" s="34">
        <v>44182</v>
      </c>
      <c r="J26" s="38">
        <f t="shared" si="1"/>
        <v>2.2924021860037724</v>
      </c>
      <c r="K26" s="38">
        <f t="shared" si="2"/>
        <v>1.626400642995603</v>
      </c>
      <c r="L26" s="39">
        <f t="shared" si="3"/>
        <v>1.1095603628750872</v>
      </c>
      <c r="M26" s="39">
        <f t="shared" si="5"/>
        <v>1.1095603628750872</v>
      </c>
      <c r="N26" s="39">
        <f t="shared" si="5"/>
        <v>1.6449260358432836</v>
      </c>
      <c r="O26" s="35">
        <f>SUM(I26/601.66)</f>
        <v>73.43350064820663</v>
      </c>
      <c r="Q26" s="5" t="s">
        <v>51</v>
      </c>
    </row>
    <row r="27" spans="1:17" s="5" customFormat="1" ht="18">
      <c r="A27" s="33" t="s">
        <v>52</v>
      </c>
      <c r="B27" s="15"/>
      <c r="C27" s="15"/>
      <c r="D27" s="41"/>
      <c r="E27" s="36">
        <v>17674</v>
      </c>
      <c r="F27" s="37">
        <v>17802</v>
      </c>
      <c r="G27" s="34">
        <v>18051</v>
      </c>
      <c r="H27" s="34">
        <v>18270</v>
      </c>
      <c r="I27" s="34">
        <v>18405</v>
      </c>
      <c r="J27" s="40">
        <f t="shared" si="1"/>
        <v>0.7242276790766098</v>
      </c>
      <c r="K27" s="40">
        <f t="shared" si="2"/>
        <v>1.3987192450286483</v>
      </c>
      <c r="L27" s="39">
        <f t="shared" si="3"/>
        <v>1.2132291839787268</v>
      </c>
      <c r="M27" s="39">
        <f t="shared" si="5"/>
        <v>1.2132291839787268</v>
      </c>
      <c r="N27" s="39">
        <f t="shared" si="5"/>
        <v>0.7389162561576355</v>
      </c>
      <c r="O27" s="35">
        <f>SUM(I27/169.1)</f>
        <v>108.84092253104671</v>
      </c>
      <c r="Q27" s="5" t="s">
        <v>53</v>
      </c>
    </row>
    <row r="28" spans="1:17" s="5" customFormat="1" ht="18">
      <c r="A28" s="33" t="s">
        <v>54</v>
      </c>
      <c r="B28" s="15"/>
      <c r="C28" s="15"/>
      <c r="D28" s="41"/>
      <c r="E28" s="36">
        <v>30859</v>
      </c>
      <c r="F28" s="37">
        <v>30446</v>
      </c>
      <c r="G28" s="34">
        <v>30720</v>
      </c>
      <c r="H28" s="34">
        <v>30816</v>
      </c>
      <c r="I28" s="34">
        <v>30935</v>
      </c>
      <c r="J28" s="38">
        <f t="shared" si="1"/>
        <v>-1.3383453773615477</v>
      </c>
      <c r="K28" s="38">
        <f t="shared" si="2"/>
        <v>0.8999540169480392</v>
      </c>
      <c r="L28" s="39">
        <f t="shared" si="3"/>
        <v>0.3125</v>
      </c>
      <c r="M28" s="39">
        <f t="shared" si="5"/>
        <v>0.3125</v>
      </c>
      <c r="N28" s="39">
        <f t="shared" si="5"/>
        <v>0.38616303219106957</v>
      </c>
      <c r="O28" s="35">
        <f>SUM(I28/192.51)</f>
        <v>160.69295101553166</v>
      </c>
      <c r="Q28" s="5" t="s">
        <v>55</v>
      </c>
    </row>
    <row r="29" spans="1:17" s="5" customFormat="1" ht="18">
      <c r="A29" s="33" t="s">
        <v>56</v>
      </c>
      <c r="B29" s="15"/>
      <c r="C29" s="15"/>
      <c r="D29" s="41"/>
      <c r="E29" s="36">
        <v>41652</v>
      </c>
      <c r="F29" s="37">
        <v>41557</v>
      </c>
      <c r="G29" s="34">
        <v>41516</v>
      </c>
      <c r="H29" s="34">
        <v>41638</v>
      </c>
      <c r="I29" s="34">
        <v>41787</v>
      </c>
      <c r="J29" s="40">
        <f t="shared" si="1"/>
        <v>-0.22808028426005955</v>
      </c>
      <c r="K29" s="40">
        <f t="shared" si="2"/>
        <v>-0.09865967225738143</v>
      </c>
      <c r="L29" s="39">
        <f t="shared" si="3"/>
        <v>0.29386260718759033</v>
      </c>
      <c r="M29" s="39">
        <f t="shared" si="5"/>
        <v>0.29386260718759033</v>
      </c>
      <c r="N29" s="39">
        <f t="shared" si="5"/>
        <v>0.3578461981843508</v>
      </c>
      <c r="O29" s="35">
        <f>SUM(I29/147.96)</f>
        <v>282.4209245742092</v>
      </c>
      <c r="Q29" s="5" t="s">
        <v>57</v>
      </c>
    </row>
    <row r="30" spans="1:17" s="5" customFormat="1" ht="18">
      <c r="A30" s="33" t="s">
        <v>58</v>
      </c>
      <c r="B30" s="15"/>
      <c r="C30" s="15"/>
      <c r="D30" s="41"/>
      <c r="E30" s="36">
        <v>30016</v>
      </c>
      <c r="F30" s="37">
        <v>30315</v>
      </c>
      <c r="G30" s="34">
        <v>30785</v>
      </c>
      <c r="H30" s="34">
        <v>31125</v>
      </c>
      <c r="I30" s="34">
        <v>31488</v>
      </c>
      <c r="J30" s="38">
        <f t="shared" si="1"/>
        <v>0.99613539445629</v>
      </c>
      <c r="K30" s="38">
        <f t="shared" si="2"/>
        <v>1.550387596899225</v>
      </c>
      <c r="L30" s="39">
        <f t="shared" si="3"/>
        <v>1.1044339775864869</v>
      </c>
      <c r="M30" s="39">
        <f t="shared" si="5"/>
        <v>1.1044339775864869</v>
      </c>
      <c r="N30" s="39">
        <f t="shared" si="5"/>
        <v>1.1662650602409639</v>
      </c>
      <c r="O30" s="35">
        <f>SUM(I30/720.16)</f>
        <v>43.72361697400578</v>
      </c>
      <c r="Q30" s="5" t="s">
        <v>59</v>
      </c>
    </row>
    <row r="31" spans="1:17" s="5" customFormat="1" ht="18">
      <c r="A31" s="33" t="s">
        <v>60</v>
      </c>
      <c r="B31" s="15"/>
      <c r="C31" s="15"/>
      <c r="D31" s="41"/>
      <c r="E31" s="36">
        <v>29836</v>
      </c>
      <c r="F31" s="37">
        <v>29845</v>
      </c>
      <c r="G31" s="34">
        <v>29833</v>
      </c>
      <c r="H31" s="34">
        <v>29914</v>
      </c>
      <c r="I31" s="34">
        <v>29949</v>
      </c>
      <c r="J31" s="40">
        <f t="shared" si="1"/>
        <v>0.03016490146132189</v>
      </c>
      <c r="K31" s="40">
        <f t="shared" si="2"/>
        <v>-0.04020773998994807</v>
      </c>
      <c r="L31" s="39">
        <f t="shared" si="3"/>
        <v>0.2715114135353468</v>
      </c>
      <c r="M31" s="39">
        <f t="shared" si="5"/>
        <v>0.2715114135353468</v>
      </c>
      <c r="N31" s="39">
        <f t="shared" si="5"/>
        <v>0.11700207260814334</v>
      </c>
      <c r="O31" s="35">
        <f>SUM(I31/232.54)</f>
        <v>128.7907456781629</v>
      </c>
      <c r="Q31" s="5" t="s">
        <v>61</v>
      </c>
    </row>
    <row r="32" spans="1:17" s="5" customFormat="1" ht="18">
      <c r="A32" s="33" t="s">
        <v>62</v>
      </c>
      <c r="B32" s="15"/>
      <c r="C32" s="15"/>
      <c r="D32" s="41"/>
      <c r="E32" s="36">
        <v>33376</v>
      </c>
      <c r="F32" s="37">
        <v>32054</v>
      </c>
      <c r="G32" s="34">
        <v>31986</v>
      </c>
      <c r="H32" s="34">
        <v>31854</v>
      </c>
      <c r="I32" s="34">
        <v>31919</v>
      </c>
      <c r="J32" s="38">
        <f t="shared" si="1"/>
        <v>-3.960930009587728</v>
      </c>
      <c r="K32" s="38">
        <f t="shared" si="2"/>
        <v>-0.21214201035752167</v>
      </c>
      <c r="L32" s="39">
        <f t="shared" si="3"/>
        <v>-0.4126805477396361</v>
      </c>
      <c r="M32" s="39">
        <f t="shared" si="5"/>
        <v>-0.4126805477396361</v>
      </c>
      <c r="N32" s="39">
        <f t="shared" si="5"/>
        <v>0.20405600552520875</v>
      </c>
      <c r="O32" s="35">
        <f>SUM(I32/124.14)</f>
        <v>257.12099242790396</v>
      </c>
      <c r="Q32" s="5" t="s">
        <v>63</v>
      </c>
    </row>
    <row r="33" spans="1:17" s="5" customFormat="1" ht="3" customHeight="1">
      <c r="A33" s="7"/>
      <c r="B33" s="7"/>
      <c r="C33" s="7"/>
      <c r="D33" s="11"/>
      <c r="E33" s="11"/>
      <c r="F33" s="12"/>
      <c r="G33" s="11"/>
      <c r="H33" s="13"/>
      <c r="I33" s="13"/>
      <c r="J33" s="13"/>
      <c r="K33" s="13"/>
      <c r="L33" s="12"/>
      <c r="M33" s="26" t="e">
        <f t="shared" si="5"/>
        <v>#DIV/0!</v>
      </c>
      <c r="N33" s="26" t="e">
        <f>SUM(I33-H33)/H33*100</f>
        <v>#DIV/0!</v>
      </c>
      <c r="O33" s="11"/>
      <c r="P33" s="7"/>
      <c r="Q33" s="7"/>
    </row>
    <row r="34" s="5" customFormat="1" ht="9" customHeight="1"/>
    <row r="35" s="5" customFormat="1" ht="18">
      <c r="A35" s="5" t="s">
        <v>14</v>
      </c>
    </row>
    <row r="36" s="5" customFormat="1" ht="18">
      <c r="B36" s="5" t="s">
        <v>15</v>
      </c>
    </row>
  </sheetData>
  <sheetProtection/>
  <mergeCells count="8">
    <mergeCell ref="A9:D9"/>
    <mergeCell ref="P9:Q9"/>
    <mergeCell ref="A4:D8"/>
    <mergeCell ref="P4:Q8"/>
    <mergeCell ref="E4:I4"/>
    <mergeCell ref="E5:I5"/>
    <mergeCell ref="J4:N4"/>
    <mergeCell ref="J5:N5"/>
  </mergeCells>
  <printOptions/>
  <pageMargins left="0.7874015748031497" right="0.11811023622047245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Mr.KKD</cp:lastModifiedBy>
  <cp:lastPrinted>2011-08-20T05:46:37Z</cp:lastPrinted>
  <dcterms:created xsi:type="dcterms:W3CDTF">2004-08-16T17:13:42Z</dcterms:created>
  <dcterms:modified xsi:type="dcterms:W3CDTF">2012-01-12T03:49:28Z</dcterms:modified>
  <cp:category/>
  <cp:version/>
  <cp:contentType/>
  <cp:contentStatus/>
</cp:coreProperties>
</file>