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4-19-ok\"/>
    </mc:Choice>
  </mc:AlternateContent>
  <bookViews>
    <workbookView xWindow="0" yWindow="0" windowWidth="20490" windowHeight="7800" activeTab="2"/>
  </bookViews>
  <sheets>
    <sheet name="ตาราง 17.1-132" sheetId="3" r:id="rId1"/>
    <sheet name="ตาราง 17.1(ต่อ1ชาย)-133" sheetId="1" r:id="rId2"/>
    <sheet name="ตาราง 17.1(ต่อ1หญิง-134" sheetId="2" r:id="rId3"/>
    <sheet name="ตาราง6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H22" i="3" s="1"/>
  <c r="G19" i="1"/>
  <c r="G18" i="1"/>
  <c r="G16" i="1"/>
  <c r="H18" i="3" s="1"/>
  <c r="G13" i="1"/>
  <c r="D13" i="1" s="1"/>
  <c r="G19" i="2"/>
  <c r="H21" i="3" s="1"/>
  <c r="G18" i="2"/>
  <c r="G9" i="2" s="1"/>
  <c r="D18" i="1"/>
  <c r="K19" i="4"/>
  <c r="K18" i="4"/>
  <c r="I18" i="4"/>
  <c r="I17" i="4"/>
  <c r="S16" i="4"/>
  <c r="K16" i="4"/>
  <c r="I16" i="4"/>
  <c r="F16" i="4"/>
  <c r="D16" i="4"/>
  <c r="K14" i="4"/>
  <c r="K12" i="4"/>
  <c r="K10" i="4"/>
  <c r="K9" i="4"/>
  <c r="K8" i="4"/>
  <c r="H8" i="4"/>
  <c r="D7" i="4"/>
  <c r="E15" i="4" s="1"/>
  <c r="D4" i="4"/>
  <c r="C2" i="4"/>
  <c r="T23" i="3"/>
  <c r="R23" i="3"/>
  <c r="P23" i="3"/>
  <c r="N23" i="3"/>
  <c r="L23" i="3"/>
  <c r="J23" i="3"/>
  <c r="F23" i="3"/>
  <c r="T22" i="3"/>
  <c r="R22" i="3"/>
  <c r="P22" i="3"/>
  <c r="N22" i="3"/>
  <c r="L22" i="3"/>
  <c r="J22" i="3"/>
  <c r="F22" i="3"/>
  <c r="T21" i="3"/>
  <c r="R21" i="3"/>
  <c r="P21" i="3"/>
  <c r="N21" i="3"/>
  <c r="L21" i="3"/>
  <c r="J21" i="3"/>
  <c r="F21" i="3"/>
  <c r="T20" i="3"/>
  <c r="R20" i="3"/>
  <c r="P20" i="3"/>
  <c r="N20" i="3"/>
  <c r="L20" i="3"/>
  <c r="J20" i="3"/>
  <c r="F20" i="3"/>
  <c r="T19" i="3"/>
  <c r="R19" i="3"/>
  <c r="P19" i="3"/>
  <c r="N19" i="3"/>
  <c r="L19" i="3"/>
  <c r="J19" i="3"/>
  <c r="H19" i="3"/>
  <c r="F19" i="3"/>
  <c r="T18" i="3"/>
  <c r="R18" i="3"/>
  <c r="P18" i="3"/>
  <c r="N18" i="3"/>
  <c r="L18" i="3"/>
  <c r="J18" i="3"/>
  <c r="F18" i="3"/>
  <c r="T17" i="3"/>
  <c r="R17" i="3"/>
  <c r="P17" i="3"/>
  <c r="N17" i="3"/>
  <c r="L17" i="3"/>
  <c r="J17" i="3"/>
  <c r="H17" i="3"/>
  <c r="F17" i="3"/>
  <c r="T16" i="3"/>
  <c r="R16" i="3"/>
  <c r="P16" i="3"/>
  <c r="N16" i="3"/>
  <c r="L16" i="3"/>
  <c r="J16" i="3"/>
  <c r="H16" i="3"/>
  <c r="F16" i="3"/>
  <c r="T15" i="3"/>
  <c r="R15" i="3"/>
  <c r="P15" i="3"/>
  <c r="N15" i="3"/>
  <c r="L15" i="3"/>
  <c r="J15" i="3"/>
  <c r="F15" i="3"/>
  <c r="T14" i="3"/>
  <c r="R14" i="3"/>
  <c r="P14" i="3"/>
  <c r="N14" i="3"/>
  <c r="L14" i="3"/>
  <c r="J14" i="3"/>
  <c r="H14" i="3"/>
  <c r="F14" i="3"/>
  <c r="T13" i="3"/>
  <c r="R13" i="3"/>
  <c r="P13" i="3"/>
  <c r="N13" i="3"/>
  <c r="L13" i="3"/>
  <c r="J13" i="3"/>
  <c r="H13" i="3"/>
  <c r="F13" i="3"/>
  <c r="T12" i="3"/>
  <c r="R12" i="3"/>
  <c r="P12" i="3"/>
  <c r="N12" i="3"/>
  <c r="L12" i="3"/>
  <c r="J12" i="3"/>
  <c r="H12" i="3"/>
  <c r="F12" i="3"/>
  <c r="D20" i="1"/>
  <c r="D17" i="1"/>
  <c r="D15" i="1"/>
  <c r="D14" i="1"/>
  <c r="D12" i="1"/>
  <c r="D11" i="1"/>
  <c r="D21" i="2"/>
  <c r="D20" i="2"/>
  <c r="D17" i="2"/>
  <c r="D16" i="2"/>
  <c r="D15" i="2"/>
  <c r="D14" i="2"/>
  <c r="D13" i="2"/>
  <c r="D12" i="2"/>
  <c r="D11" i="2"/>
  <c r="D10" i="2"/>
  <c r="M9" i="2"/>
  <c r="L9" i="2"/>
  <c r="K9" i="2"/>
  <c r="J9" i="2"/>
  <c r="I9" i="2"/>
  <c r="H9" i="2"/>
  <c r="F9" i="2"/>
  <c r="M9" i="1"/>
  <c r="L9" i="1"/>
  <c r="K9" i="1"/>
  <c r="J9" i="1"/>
  <c r="I9" i="1"/>
  <c r="H9" i="1"/>
  <c r="F9" i="1"/>
  <c r="D18" i="2" l="1"/>
  <c r="J11" i="3"/>
  <c r="D16" i="1"/>
  <c r="L11" i="3"/>
  <c r="N11" i="3"/>
  <c r="P11" i="3"/>
  <c r="R11" i="3"/>
  <c r="T11" i="3"/>
  <c r="F11" i="3"/>
  <c r="H23" i="3"/>
  <c r="D23" i="3" s="1"/>
  <c r="C15" i="4" s="1"/>
  <c r="D21" i="1"/>
  <c r="D19" i="1"/>
  <c r="H15" i="3"/>
  <c r="D15" i="3" s="1"/>
  <c r="D19" i="2"/>
  <c r="H20" i="3"/>
  <c r="D20" i="3" s="1"/>
  <c r="G9" i="1"/>
  <c r="D9" i="1" s="1"/>
  <c r="C5" i="4" s="1"/>
  <c r="E5" i="4" s="1"/>
  <c r="D9" i="2"/>
  <c r="D22" i="3"/>
  <c r="C14" i="4" s="1"/>
  <c r="D21" i="3"/>
  <c r="D17" i="3"/>
  <c r="D14" i="3"/>
  <c r="D13" i="3"/>
  <c r="C9" i="4" s="1"/>
  <c r="D19" i="3"/>
  <c r="D18" i="3"/>
  <c r="D16" i="3"/>
  <c r="E11" i="4"/>
  <c r="E13" i="4"/>
  <c r="E9" i="4"/>
  <c r="E14" i="4"/>
  <c r="E12" i="4"/>
  <c r="E10" i="4"/>
  <c r="E8" i="4"/>
  <c r="D12" i="3"/>
  <c r="H11" i="3" l="1"/>
  <c r="C11" i="4"/>
  <c r="P11" i="4" s="1"/>
  <c r="C6" i="4"/>
  <c r="E6" i="4" s="1"/>
  <c r="P14" i="4"/>
  <c r="C13" i="4"/>
  <c r="P13" i="4" s="1"/>
  <c r="C12" i="4"/>
  <c r="P12" i="4" s="1"/>
  <c r="C10" i="4"/>
  <c r="P10" i="4" s="1"/>
  <c r="D11" i="3"/>
  <c r="C8" i="4"/>
  <c r="G8" i="4"/>
  <c r="P9" i="4" l="1"/>
  <c r="P15" i="4" s="1"/>
  <c r="C16" i="4"/>
  <c r="C7" i="4"/>
  <c r="D10" i="1" l="1"/>
</calcChain>
</file>

<file path=xl/sharedStrings.xml><?xml version="1.0" encoding="utf-8"?>
<sst xmlns="http://schemas.openxmlformats.org/spreadsheetml/2006/main" count="140" uniqueCount="57">
  <si>
    <t>ตาราง  17.1  จำนวนผู้ถือครองทำการเกษตร  จำแนกตาม เพศ หมวดอายุ และขนาดเนื้อที่ถือครองทั้งสิ้น (ต่อ)</t>
  </si>
  <si>
    <t>Table  17.1  Number of holders by sex, age group and size of total area of holding  (Contd.)</t>
  </si>
  <si>
    <t xml:space="preserve">          เพศและหมวดอายุ           Sex and age group</t>
  </si>
  <si>
    <t xml:space="preserve">      รวม      Total </t>
  </si>
  <si>
    <t>ขนาดเนื้อที่ถือครองทั้งสิ้น  (ไร่)  Size of total area of holding (rai)</t>
  </si>
  <si>
    <t xml:space="preserve">ต่ำกว่า  Under  2                                 </t>
  </si>
  <si>
    <t>2  -  5</t>
  </si>
  <si>
    <t>6  -  9</t>
  </si>
  <si>
    <t>10  -  19</t>
  </si>
  <si>
    <t>20  -  39</t>
  </si>
  <si>
    <t>40  -  59</t>
  </si>
  <si>
    <t>60  -  139</t>
  </si>
  <si>
    <t>140  ขึ้นไป</t>
  </si>
  <si>
    <t>And over</t>
  </si>
  <si>
    <t>ชาย  Male</t>
  </si>
  <si>
    <t xml:space="preserve">       15      -      19</t>
  </si>
  <si>
    <t xml:space="preserve">           -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</si>
  <si>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</si>
  <si>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</si>
  <si>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</si>
  <si>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</si>
  <si>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</si>
  <si>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</si>
  <si>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</si>
  <si>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</si>
  <si>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60      -      64</t>
  </si>
  <si>
    <t xml:space="preserve">       65      -      69</t>
  </si>
  <si>
    <t xml:space="preserve">       70  ขึ้นไป  and over</t>
  </si>
  <si>
    <t>17.  ลักษณะทางด้านประชากรของผู้ถือครองทำการเกษตร  และสมาชิกในครัวเรือน (ไม่รวมบริษัทและห้างหุ้นส่วนนิติบุคคล)</t>
  </si>
  <si>
    <t>Demographic Characteristics of Holder and Member (Excluding Corporation)</t>
  </si>
  <si>
    <t xml:space="preserve">ตาราง  17.1  จำนวนผู้ถือครองทำการเกษตร  จำแนกตาม เพศ หมวดอายุ และขนาดเนื้อที่ถือครองทั้งสิ้น </t>
  </si>
  <si>
    <t>Table  17.1  Number of holders by sex, age group and size of total area of holding</t>
  </si>
  <si>
    <t>รวม  Total</t>
  </si>
  <si>
    <t xml:space="preserve">จำนวนผู้ถือครองทำการเกษตรทั้งสิ้น </t>
  </si>
  <si>
    <t xml:space="preserve">  (ไม่รวมบริษัทฯ) </t>
  </si>
  <si>
    <t xml:space="preserve">      เพศ </t>
  </si>
  <si>
    <t xml:space="preserve">           ชาย </t>
  </si>
  <si>
    <t xml:space="preserve">           หญิง </t>
  </si>
  <si>
    <t xml:space="preserve">      หมวดอายุ</t>
  </si>
  <si>
    <t>ใช้</t>
  </si>
  <si>
    <t xml:space="preserve">           15   –  19  </t>
  </si>
  <si>
    <t xml:space="preserve">           20   –  24  </t>
  </si>
  <si>
    <t>&lt;25</t>
  </si>
  <si>
    <t xml:space="preserve">           25   –  34  </t>
  </si>
  <si>
    <t>25-34</t>
  </si>
  <si>
    <t xml:space="preserve">           35   –  44  </t>
  </si>
  <si>
    <t>35-44</t>
  </si>
  <si>
    <t xml:space="preserve">           45   –  54  </t>
  </si>
  <si>
    <t>45-54</t>
  </si>
  <si>
    <t xml:space="preserve">           55   –  64  </t>
  </si>
  <si>
    <t>55-64</t>
  </si>
  <si>
    <t xml:space="preserve">           65   –  69  </t>
  </si>
  <si>
    <t>&gt;=65</t>
  </si>
  <si>
    <t xml:space="preserve">           70  ปีขึ้นไป</t>
  </si>
  <si>
    <t>&gt;=35</t>
  </si>
  <si>
    <t>35-64</t>
  </si>
  <si>
    <t>ใช้สีแดง.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</si>
</sst>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#,##0.0"/>
    <numFmt numFmtId="188" formatCode="0.0"/>
  </numFmts>
  <fonts count="14" x14ac:knownFonts="1">
    <font>
      <sz val="14"/>
      <name val="AngsanaUPC"/>
    </font>
    <font>
      <sz val="12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color theme="1"/>
      <name val="TH SarabunPSK"/>
      <family val="2"/>
    </font>
    <font>
      <sz val="14"/>
      <name val="AngsanaUPC"/>
      <family val="1"/>
    </font>
    <font>
      <b/>
      <sz val="14"/>
      <color rgb="FFFF0000"/>
      <name val="AngsanaUPC"/>
      <family val="1"/>
    </font>
    <font>
      <sz val="17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1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textRotation="180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2" fillId="2" borderId="0" xfId="0" applyFont="1" applyFill="1"/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0" xfId="0" applyFont="1" applyBorder="1"/>
    <xf numFmtId="0" fontId="4" fillId="0" borderId="11" xfId="0" applyFont="1" applyBorder="1" applyAlignment="1">
      <alignment horizontal="left"/>
    </xf>
    <xf numFmtId="0" fontId="2" fillId="0" borderId="7" xfId="0" applyFont="1" applyBorder="1"/>
    <xf numFmtId="3" fontId="2" fillId="0" borderId="0" xfId="0" applyNumberFormat="1" applyFont="1" applyBorder="1"/>
    <xf numFmtId="3" fontId="6" fillId="0" borderId="0" xfId="0" applyNumberFormat="1" applyFont="1" applyBorder="1" applyAlignment="1">
      <alignment horizontal="right" wrapText="1"/>
    </xf>
    <xf numFmtId="0" fontId="7" fillId="0" borderId="0" xfId="0" applyFont="1"/>
    <xf numFmtId="0" fontId="2" fillId="0" borderId="7" xfId="0" applyFont="1" applyBorder="1" applyAlignment="1">
      <alignment horizontal="left"/>
    </xf>
    <xf numFmtId="3" fontId="2" fillId="0" borderId="0" xfId="0" applyNumberFormat="1" applyFont="1" applyBorder="1" applyAlignment="1">
      <alignment horizontal="right" wrapText="1"/>
    </xf>
    <xf numFmtId="0" fontId="5" fillId="0" borderId="0" xfId="0" applyFont="1"/>
    <xf numFmtId="0" fontId="2" fillId="0" borderId="0" xfId="0" applyFont="1" applyBorder="1" applyAlignment="1">
      <alignment horizontal="right" wrapText="1"/>
    </xf>
    <xf numFmtId="0" fontId="1" fillId="0" borderId="0" xfId="0" applyFont="1" applyBorder="1"/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right"/>
    </xf>
    <xf numFmtId="0" fontId="9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wrapText="1"/>
    </xf>
    <xf numFmtId="3" fontId="1" fillId="0" borderId="0" xfId="0" applyNumberFormat="1" applyFont="1"/>
    <xf numFmtId="3" fontId="5" fillId="0" borderId="0" xfId="0" applyNumberFormat="1" applyFont="1" applyBorder="1"/>
    <xf numFmtId="187" fontId="1" fillId="0" borderId="0" xfId="0" applyNumberFormat="1" applyFont="1"/>
    <xf numFmtId="41" fontId="2" fillId="0" borderId="0" xfId="0" applyNumberFormat="1" applyFont="1" applyBorder="1" applyAlignment="1">
      <alignment horizontal="right" wrapText="1"/>
    </xf>
    <xf numFmtId="41" fontId="10" fillId="0" borderId="0" xfId="0" applyNumberFormat="1" applyFont="1" applyBorder="1" applyAlignment="1">
      <alignment horizontal="right" wrapText="1"/>
    </xf>
    <xf numFmtId="0" fontId="2" fillId="2" borderId="12" xfId="0" quotePrefix="1" applyFont="1" applyFill="1" applyBorder="1" applyAlignment="1">
      <alignment horizontal="center" vertical="center" wrapText="1"/>
    </xf>
    <xf numFmtId="0" fontId="2" fillId="2" borderId="13" xfId="0" quotePrefix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 wrapText="1"/>
    </xf>
    <xf numFmtId="0" fontId="11" fillId="0" borderId="0" xfId="1"/>
    <xf numFmtId="3" fontId="11" fillId="0" borderId="0" xfId="1" applyNumberFormat="1"/>
    <xf numFmtId="0" fontId="11" fillId="3" borderId="0" xfId="1" applyFill="1"/>
    <xf numFmtId="3" fontId="11" fillId="3" borderId="0" xfId="1" applyNumberFormat="1" applyFill="1"/>
    <xf numFmtId="3" fontId="12" fillId="3" borderId="0" xfId="1" applyNumberFormat="1" applyFont="1" applyFill="1"/>
    <xf numFmtId="188" fontId="11" fillId="3" borderId="0" xfId="1" applyNumberFormat="1" applyFill="1"/>
    <xf numFmtId="3" fontId="12" fillId="0" borderId="0" xfId="1" applyNumberFormat="1" applyFont="1"/>
    <xf numFmtId="0" fontId="11" fillId="0" borderId="0" xfId="1" applyFont="1"/>
    <xf numFmtId="2" fontId="11" fillId="0" borderId="0" xfId="1" applyNumberFormat="1"/>
    <xf numFmtId="0" fontId="12" fillId="0" borderId="0" xfId="1" applyFont="1"/>
    <xf numFmtId="188" fontId="11" fillId="0" borderId="0" xfId="1" applyNumberFormat="1"/>
    <xf numFmtId="2" fontId="12" fillId="3" borderId="0" xfId="1" applyNumberFormat="1" applyFont="1" applyFill="1"/>
    <xf numFmtId="0" fontId="11" fillId="3" borderId="0" xfId="1" applyFont="1" applyFill="1"/>
    <xf numFmtId="0" fontId="12" fillId="3" borderId="0" xfId="1" applyFont="1" applyFill="1"/>
    <xf numFmtId="3" fontId="6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/>
    <xf numFmtId="41" fontId="5" fillId="0" borderId="0" xfId="0" applyNumberFormat="1" applyFont="1" applyBorder="1"/>
    <xf numFmtId="3" fontId="4" fillId="0" borderId="0" xfId="0" applyNumberFormat="1" applyFont="1" applyFill="1" applyBorder="1" applyAlignment="1">
      <alignment wrapText="1"/>
    </xf>
    <xf numFmtId="0" fontId="2" fillId="0" borderId="9" xfId="0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Fill="1" applyBorder="1" applyAlignment="1">
      <alignment wrapText="1"/>
    </xf>
    <xf numFmtId="0" fontId="13" fillId="0" borderId="0" xfId="0" applyFont="1" applyAlignment="1">
      <alignment horizontal="center" textRotation="180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0" fontId="2" fillId="2" borderId="8" xfId="0" applyFont="1" applyFill="1" applyBorder="1"/>
    <xf numFmtId="0" fontId="2" fillId="2" borderId="7" xfId="0" applyFont="1" applyFill="1" applyBorder="1"/>
    <xf numFmtId="0" fontId="2" fillId="2" borderId="10" xfId="0" applyFont="1" applyFill="1" applyBorder="1"/>
    <xf numFmtId="0" fontId="2" fillId="2" borderId="9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  <xf numFmtId="0" fontId="2" fillId="2" borderId="12" xfId="0" quotePrefix="1" applyFont="1" applyFill="1" applyBorder="1" applyAlignment="1">
      <alignment horizontal="center" vertical="center" wrapText="1"/>
    </xf>
    <xf numFmtId="0" fontId="2" fillId="2" borderId="13" xfId="0" quotePrefix="1" applyFont="1" applyFill="1" applyBorder="1" applyAlignment="1">
      <alignment horizontal="center" vertical="center" wrapTex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-Table%2017.1-S6-&#3611;&#3619;&#3633;&#3610;&#3618;&#3629;&#3604;&#3648;&#3614;&#3636;&#3656;&#36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ตาราง 17.1"/>
      <sheetName val="ตาราง 17.1(ต่อ1ชาย)"/>
      <sheetName val="ตาราง 17.1(ต่อ2หญิง)"/>
      <sheetName val="ตาราง6"/>
      <sheetName val="ตาราง 17.1(ต่อ1ชาย) (2)"/>
      <sheetName val="Sheet2"/>
      <sheetName val="ตาราง 17.1 (2)"/>
    </sheetNames>
    <sheetDataSet>
      <sheetData sheetId="0"/>
      <sheetData sheetId="1">
        <row r="11">
          <cell r="D11">
            <v>134539.17000000001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X51"/>
  <sheetViews>
    <sheetView showGridLines="0" defaultGridColor="0" colorId="12" workbookViewId="0">
      <selection activeCell="V1" sqref="V1:V2"/>
    </sheetView>
  </sheetViews>
  <sheetFormatPr defaultRowHeight="15.75" x14ac:dyDescent="0.25"/>
  <cols>
    <col min="1" max="1" width="4.83203125" style="1" customWidth="1"/>
    <col min="2" max="2" width="5.1640625" style="1" customWidth="1"/>
    <col min="3" max="3" width="25.5" style="1" customWidth="1"/>
    <col min="4" max="4" width="12.1640625" style="1" customWidth="1"/>
    <col min="5" max="5" width="4.1640625" style="1" customWidth="1"/>
    <col min="6" max="6" width="13.5" style="1" customWidth="1"/>
    <col min="7" max="7" width="4.83203125" style="1" customWidth="1"/>
    <col min="8" max="8" width="11.83203125" style="1" customWidth="1"/>
    <col min="9" max="9" width="4" style="1" customWidth="1"/>
    <col min="10" max="10" width="11.6640625" style="1" customWidth="1"/>
    <col min="11" max="11" width="3.33203125" style="1" customWidth="1"/>
    <col min="12" max="12" width="12" style="1" customWidth="1"/>
    <col min="13" max="13" width="3.6640625" style="1" customWidth="1"/>
    <col min="14" max="14" width="12.5" style="1" customWidth="1"/>
    <col min="15" max="15" width="3.1640625" style="1" customWidth="1"/>
    <col min="16" max="16" width="13.1640625" style="1" customWidth="1"/>
    <col min="17" max="17" width="4.33203125" style="1" customWidth="1"/>
    <col min="18" max="18" width="12.83203125" style="1" customWidth="1"/>
    <col min="19" max="19" width="3.1640625" style="1" customWidth="1"/>
    <col min="20" max="20" width="13.6640625" style="1" customWidth="1"/>
    <col min="21" max="21" width="4.33203125" style="1" customWidth="1"/>
    <col min="22" max="22" width="3.83203125" style="1" customWidth="1"/>
    <col min="23" max="16384" width="9.33203125" style="1"/>
  </cols>
  <sheetData>
    <row r="1" spans="2:24" ht="18" customHeight="1" x14ac:dyDescent="0.25">
      <c r="V1" s="66"/>
    </row>
    <row r="2" spans="2:24" ht="20.100000000000001" customHeight="1" x14ac:dyDescent="0.35">
      <c r="B2" s="27" t="s">
        <v>28</v>
      </c>
      <c r="V2" s="66"/>
    </row>
    <row r="3" spans="2:24" ht="20.100000000000001" customHeight="1" x14ac:dyDescent="0.35">
      <c r="B3" s="28"/>
      <c r="C3" s="27" t="s">
        <v>29</v>
      </c>
    </row>
    <row r="4" spans="2:24" s="4" customFormat="1" ht="20.100000000000001" customHeight="1" x14ac:dyDescent="0.3">
      <c r="B4" s="3"/>
      <c r="C4" s="3" t="s">
        <v>30</v>
      </c>
      <c r="D4" s="29"/>
      <c r="E4" s="29"/>
      <c r="F4" s="29"/>
      <c r="G4" s="29"/>
      <c r="H4" s="29"/>
      <c r="I4" s="29"/>
      <c r="J4" s="29"/>
      <c r="K4" s="29"/>
      <c r="L4" s="29"/>
      <c r="M4" s="30"/>
      <c r="N4" s="30"/>
      <c r="O4" s="30"/>
      <c r="P4" s="60"/>
      <c r="Q4" s="30"/>
      <c r="R4" s="30"/>
      <c r="S4" s="30"/>
      <c r="T4" s="31"/>
      <c r="U4" s="30"/>
    </row>
    <row r="5" spans="2:24" s="4" customFormat="1" ht="20.100000000000001" customHeight="1" x14ac:dyDescent="0.3">
      <c r="B5" s="3"/>
      <c r="C5" s="3" t="s">
        <v>31</v>
      </c>
      <c r="D5" s="3"/>
      <c r="E5" s="3"/>
      <c r="F5" s="3"/>
      <c r="G5" s="3"/>
      <c r="H5" s="3"/>
      <c r="I5" s="3"/>
      <c r="J5" s="3"/>
      <c r="K5" s="3"/>
      <c r="L5" s="3"/>
      <c r="T5" s="32"/>
    </row>
    <row r="6" spans="2:24" s="4" customFormat="1" ht="5.0999999999999996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2:24" s="4" customFormat="1" ht="24" customHeight="1" x14ac:dyDescent="0.3">
      <c r="B7" s="69" t="s">
        <v>2</v>
      </c>
      <c r="C7" s="70"/>
      <c r="D7" s="75" t="s">
        <v>3</v>
      </c>
      <c r="E7" s="76"/>
      <c r="F7" s="81" t="s">
        <v>4</v>
      </c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2:24" s="4" customFormat="1" ht="26.25" customHeight="1" x14ac:dyDescent="0.3">
      <c r="B8" s="71"/>
      <c r="C8" s="72"/>
      <c r="D8" s="77"/>
      <c r="E8" s="78"/>
      <c r="F8" s="75" t="s">
        <v>5</v>
      </c>
      <c r="G8" s="83"/>
      <c r="H8" s="86" t="s">
        <v>6</v>
      </c>
      <c r="I8" s="83"/>
      <c r="J8" s="86" t="s">
        <v>7</v>
      </c>
      <c r="K8" s="83"/>
      <c r="L8" s="86" t="s">
        <v>8</v>
      </c>
      <c r="M8" s="83"/>
      <c r="N8" s="86" t="s">
        <v>9</v>
      </c>
      <c r="O8" s="83"/>
      <c r="P8" s="86" t="s">
        <v>10</v>
      </c>
      <c r="Q8" s="83"/>
      <c r="R8" s="86" t="s">
        <v>11</v>
      </c>
      <c r="S8" s="83"/>
      <c r="T8" s="67" t="s">
        <v>12</v>
      </c>
      <c r="U8" s="67"/>
    </row>
    <row r="9" spans="2:24" s="4" customFormat="1" ht="24" customHeight="1" x14ac:dyDescent="0.3">
      <c r="B9" s="73"/>
      <c r="C9" s="74"/>
      <c r="D9" s="79"/>
      <c r="E9" s="80"/>
      <c r="F9" s="84"/>
      <c r="G9" s="85"/>
      <c r="H9" s="87"/>
      <c r="I9" s="85"/>
      <c r="J9" s="87"/>
      <c r="K9" s="85"/>
      <c r="L9" s="87"/>
      <c r="M9" s="85"/>
      <c r="N9" s="87"/>
      <c r="O9" s="85"/>
      <c r="P9" s="87"/>
      <c r="Q9" s="85"/>
      <c r="R9" s="87"/>
      <c r="S9" s="85"/>
      <c r="T9" s="68" t="s">
        <v>13</v>
      </c>
      <c r="U9" s="68"/>
    </row>
    <row r="10" spans="2:24" s="4" customFormat="1" ht="5.0999999999999996" customHeight="1" x14ac:dyDescent="0.3">
      <c r="B10" s="9"/>
      <c r="C10" s="10"/>
      <c r="D10" s="11"/>
      <c r="E10" s="11"/>
      <c r="F10" s="11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1"/>
      <c r="U10" s="13"/>
    </row>
    <row r="11" spans="2:24" ht="21.95" customHeight="1" x14ac:dyDescent="0.3">
      <c r="B11" s="15" t="s">
        <v>32</v>
      </c>
      <c r="C11" s="16"/>
      <c r="D11" s="18">
        <f>SUM(D12:D23)</f>
        <v>134539</v>
      </c>
      <c r="E11" s="18"/>
      <c r="F11" s="41">
        <f>SUM(F12:F23)</f>
        <v>19524</v>
      </c>
      <c r="G11" s="41"/>
      <c r="H11" s="41">
        <f t="shared" ref="H11:T11" si="0">SUM(H12:H23)</f>
        <v>49353</v>
      </c>
      <c r="I11" s="41"/>
      <c r="J11" s="41">
        <f t="shared" si="0"/>
        <v>23736</v>
      </c>
      <c r="K11" s="41"/>
      <c r="L11" s="41">
        <f t="shared" si="0"/>
        <v>25807</v>
      </c>
      <c r="M11" s="41"/>
      <c r="N11" s="41">
        <f t="shared" si="0"/>
        <v>12937</v>
      </c>
      <c r="O11" s="41"/>
      <c r="P11" s="41">
        <f t="shared" si="0"/>
        <v>2177</v>
      </c>
      <c r="Q11" s="41"/>
      <c r="R11" s="41">
        <f t="shared" si="0"/>
        <v>899</v>
      </c>
      <c r="S11" s="41"/>
      <c r="T11" s="41">
        <f t="shared" si="0"/>
        <v>106</v>
      </c>
      <c r="U11" s="33"/>
      <c r="V11" s="19"/>
      <c r="W11" s="34"/>
      <c r="X11" s="34"/>
    </row>
    <row r="12" spans="2:24" s="14" customFormat="1" ht="21.95" customHeight="1" x14ac:dyDescent="0.3">
      <c r="B12" s="13"/>
      <c r="C12" s="20" t="s">
        <v>15</v>
      </c>
      <c r="D12" s="21">
        <f>SUM(F12:T12)</f>
        <v>81</v>
      </c>
      <c r="E12" s="21"/>
      <c r="F12" s="37">
        <f>SUM('ตาราง 17.1(ต่อ1ชาย)-133'!F10,'ตาราง 17.1(ต่อ1หญิง-134'!F10)</f>
        <v>25</v>
      </c>
      <c r="G12" s="37"/>
      <c r="H12" s="37">
        <f>SUM('ตาราง 17.1(ต่อ1ชาย)-133'!G10,'ตาราง 17.1(ต่อ1หญิง-134'!G10)</f>
        <v>22</v>
      </c>
      <c r="I12" s="37"/>
      <c r="J12" s="37">
        <f>SUM('ตาราง 17.1(ต่อ1ชาย)-133'!H10,'ตาราง 17.1(ต่อ1หญิง-134'!H10)</f>
        <v>10</v>
      </c>
      <c r="K12" s="37"/>
      <c r="L12" s="37">
        <f>SUM('ตาราง 17.1(ต่อ1ชาย)-133'!I10,'ตาราง 17.1(ต่อ1หญิง-134'!I10)</f>
        <v>16</v>
      </c>
      <c r="M12" s="38"/>
      <c r="N12" s="37">
        <f>SUM('ตาราง 17.1(ต่อ1ชาย)-133'!J10,'ตาราง 17.1(ต่อ1หญิง-134'!J10)</f>
        <v>4</v>
      </c>
      <c r="O12" s="37"/>
      <c r="P12" s="37">
        <f>SUM('ตาราง 17.1(ต่อ1ชาย)-133'!K10,'ตาราง 17.1(ต่อ1หญิง-134'!K10)</f>
        <v>4</v>
      </c>
      <c r="Q12" s="37"/>
      <c r="R12" s="37">
        <f>SUM('ตาราง 17.1(ต่อ1ชาย)-133'!L10,'ตาราง 17.1(ต่อ1หญิง-134'!L10)</f>
        <v>0</v>
      </c>
      <c r="S12" s="38"/>
      <c r="T12" s="37">
        <f>SUM('ตาราง 17.1(ต่อ1ชาย)-133'!M10,'ตาราง 17.1(ต่อ1หญิง-134'!M10)</f>
        <v>0</v>
      </c>
      <c r="U12" s="23"/>
      <c r="W12" s="35"/>
      <c r="X12" s="61"/>
    </row>
    <row r="13" spans="2:24" s="22" customFormat="1" ht="21.95" customHeight="1" x14ac:dyDescent="0.3">
      <c r="B13" s="13"/>
      <c r="C13" s="20" t="s">
        <v>17</v>
      </c>
      <c r="D13" s="21">
        <f t="shared" ref="D13:D23" si="1">SUM(F13:T13)</f>
        <v>884</v>
      </c>
      <c r="E13" s="21"/>
      <c r="F13" s="37">
        <f>SUM('ตาราง 17.1(ต่อ1ชาย)-133'!F11,'ตาราง 17.1(ต่อ1หญิง-134'!F11)</f>
        <v>162</v>
      </c>
      <c r="G13" s="37"/>
      <c r="H13" s="37">
        <f>SUM('ตาราง 17.1(ต่อ1ชาย)-133'!G11,'ตาราง 17.1(ต่อ1หญิง-134'!G11)</f>
        <v>308</v>
      </c>
      <c r="I13" s="37"/>
      <c r="J13" s="37">
        <f>SUM('ตาราง 17.1(ต่อ1ชาย)-133'!H11,'ตาราง 17.1(ต่อ1หญิง-134'!H11)</f>
        <v>121</v>
      </c>
      <c r="K13" s="37"/>
      <c r="L13" s="37">
        <f>SUM('ตาราง 17.1(ต่อ1ชาย)-133'!I11,'ตาราง 17.1(ต่อ1หญิง-134'!I11)</f>
        <v>150</v>
      </c>
      <c r="M13" s="38"/>
      <c r="N13" s="37">
        <f>SUM('ตาราง 17.1(ต่อ1ชาย)-133'!J11,'ตาราง 17.1(ต่อ1หญิง-134'!J11)</f>
        <v>127</v>
      </c>
      <c r="O13" s="37"/>
      <c r="P13" s="37">
        <f>SUM('ตาราง 17.1(ต่อ1ชาย)-133'!K11,'ตาราง 17.1(ต่อ1หญิง-134'!K11)</f>
        <v>16</v>
      </c>
      <c r="Q13" s="37"/>
      <c r="R13" s="37">
        <f>SUM('ตาราง 17.1(ต่อ1ชาย)-133'!L11,'ตาราง 17.1(ต่อ1หญิง-134'!L11)</f>
        <v>0</v>
      </c>
      <c r="S13" s="38"/>
      <c r="T13" s="37">
        <f>SUM('ตาราง 17.1(ต่อ1ชาย)-133'!M11,'ตาราง 17.1(ต่อ1หญิง-134'!M11)</f>
        <v>0</v>
      </c>
      <c r="U13" s="23"/>
      <c r="W13" s="35"/>
    </row>
    <row r="14" spans="2:24" s="22" customFormat="1" ht="21.95" customHeight="1" x14ac:dyDescent="0.3">
      <c r="B14" s="13"/>
      <c r="C14" s="20" t="s">
        <v>18</v>
      </c>
      <c r="D14" s="21">
        <f t="shared" si="1"/>
        <v>2808</v>
      </c>
      <c r="E14" s="21"/>
      <c r="F14" s="37">
        <f>SUM('ตาราง 17.1(ต่อ1ชาย)-133'!F12,'ตาราง 17.1(ต่อ1หญิง-134'!F12)</f>
        <v>423</v>
      </c>
      <c r="G14" s="37"/>
      <c r="H14" s="37">
        <f>SUM('ตาราง 17.1(ต่อ1ชาย)-133'!G12,'ตาราง 17.1(ต่อ1หญิง-134'!G12)</f>
        <v>1003</v>
      </c>
      <c r="I14" s="37"/>
      <c r="J14" s="37">
        <f>SUM('ตาราง 17.1(ต่อ1ชาย)-133'!H12,'ตาราง 17.1(ต่อ1หญิง-134'!H12)</f>
        <v>419</v>
      </c>
      <c r="K14" s="37"/>
      <c r="L14" s="37">
        <f>SUM('ตาราง 17.1(ต่อ1ชาย)-133'!I12,'ตาราง 17.1(ต่อ1หญิง-134'!I12)</f>
        <v>476</v>
      </c>
      <c r="M14" s="38"/>
      <c r="N14" s="37">
        <f>SUM('ตาราง 17.1(ต่อ1ชาย)-133'!J12,'ตาราง 17.1(ต่อ1หญิง-134'!J12)</f>
        <v>419</v>
      </c>
      <c r="O14" s="37"/>
      <c r="P14" s="37">
        <f>SUM('ตาราง 17.1(ต่อ1ชาย)-133'!K12,'ตาราง 17.1(ต่อ1หญิง-134'!K12)</f>
        <v>60</v>
      </c>
      <c r="Q14" s="37"/>
      <c r="R14" s="37">
        <f>SUM('ตาราง 17.1(ต่อ1ชาย)-133'!L12,'ตาราง 17.1(ต่อ1หญิง-134'!L12)</f>
        <v>8</v>
      </c>
      <c r="S14" s="38"/>
      <c r="T14" s="37">
        <f>SUM('ตาราง 17.1(ต่อ1ชาย)-133'!M12,'ตาราง 17.1(ต่อ1หญิง-134'!M12)</f>
        <v>0</v>
      </c>
      <c r="U14" s="23"/>
      <c r="W14" s="35"/>
    </row>
    <row r="15" spans="2:24" s="22" customFormat="1" ht="21.95" customHeight="1" x14ac:dyDescent="0.3">
      <c r="B15" s="13"/>
      <c r="C15" s="20" t="s">
        <v>19</v>
      </c>
      <c r="D15" s="21">
        <f t="shared" si="1"/>
        <v>5604</v>
      </c>
      <c r="E15" s="21"/>
      <c r="F15" s="37">
        <f>SUM('ตาราง 17.1(ต่อ1ชาย)-133'!F13,'ตาราง 17.1(ต่อ1หญิง-134'!F13)</f>
        <v>666</v>
      </c>
      <c r="G15" s="37"/>
      <c r="H15" s="37">
        <f>SUM('ตาราง 17.1(ต่อ1ชาย)-133'!G13,'ตาราง 17.1(ต่อ1หญิง-134'!G13)</f>
        <v>1991</v>
      </c>
      <c r="I15" s="37"/>
      <c r="J15" s="37">
        <f>SUM('ตาราง 17.1(ต่อ1ชาย)-133'!H13,'ตาราง 17.1(ต่อ1หญิง-134'!H13)</f>
        <v>743</v>
      </c>
      <c r="K15" s="37"/>
      <c r="L15" s="37">
        <f>SUM('ตาราง 17.1(ต่อ1ชาย)-133'!I13,'ตาราง 17.1(ต่อ1หญิง-134'!I13)</f>
        <v>1221</v>
      </c>
      <c r="M15" s="38"/>
      <c r="N15" s="37">
        <f>SUM('ตาราง 17.1(ต่อ1ชาย)-133'!J13,'ตาราง 17.1(ต่อ1หญิง-134'!J13)</f>
        <v>829</v>
      </c>
      <c r="O15" s="37"/>
      <c r="P15" s="37">
        <f>SUM('ตาราง 17.1(ต่อ1ชาย)-133'!K13,'ตาราง 17.1(ต่อ1หญิง-134'!K13)</f>
        <v>101</v>
      </c>
      <c r="Q15" s="37"/>
      <c r="R15" s="37">
        <f>SUM('ตาราง 17.1(ต่อ1ชาย)-133'!L13,'ตาราง 17.1(ต่อ1หญิง-134'!L13)</f>
        <v>52</v>
      </c>
      <c r="S15" s="38"/>
      <c r="T15" s="37">
        <f>SUM('ตาราง 17.1(ต่อ1ชาย)-133'!M13,'ตาราง 17.1(ต่อ1หญิง-134'!M13)</f>
        <v>1</v>
      </c>
      <c r="U15" s="23"/>
      <c r="W15" s="35"/>
    </row>
    <row r="16" spans="2:24" s="22" customFormat="1" ht="21.95" customHeight="1" x14ac:dyDescent="0.3">
      <c r="B16" s="13"/>
      <c r="C16" s="20" t="s">
        <v>20</v>
      </c>
      <c r="D16" s="21">
        <f t="shared" si="1"/>
        <v>8678</v>
      </c>
      <c r="E16" s="21"/>
      <c r="F16" s="37">
        <f>SUM('ตาราง 17.1(ต่อ1ชาย)-133'!F14,'ตาราง 17.1(ต่อ1หญิง-134'!F14)</f>
        <v>1074</v>
      </c>
      <c r="G16" s="37"/>
      <c r="H16" s="37">
        <f>SUM('ตาราง 17.1(ต่อ1ชาย)-133'!G14,'ตาราง 17.1(ต่อ1หญิง-134'!G14)</f>
        <v>3097</v>
      </c>
      <c r="I16" s="37"/>
      <c r="J16" s="37">
        <f>SUM('ตาราง 17.1(ต่อ1ชาย)-133'!H14,'ตาราง 17.1(ต่อ1หญิง-134'!H14)</f>
        <v>1419</v>
      </c>
      <c r="K16" s="37"/>
      <c r="L16" s="37">
        <f>SUM('ตาราง 17.1(ต่อ1ชาย)-133'!I14,'ตาราง 17.1(ต่อ1หญิง-134'!I14)</f>
        <v>1690</v>
      </c>
      <c r="M16" s="38"/>
      <c r="N16" s="37">
        <f>SUM('ตาราง 17.1(ต่อ1ชาย)-133'!J14,'ตาราง 17.1(ต่อ1หญิง-134'!J14)</f>
        <v>1148</v>
      </c>
      <c r="O16" s="37"/>
      <c r="P16" s="37">
        <f>SUM('ตาราง 17.1(ต่อ1ชาย)-133'!K14,'ตาราง 17.1(ต่อ1หญิง-134'!K14)</f>
        <v>187</v>
      </c>
      <c r="Q16" s="37"/>
      <c r="R16" s="37">
        <f>SUM('ตาราง 17.1(ต่อ1ชาย)-133'!L14,'ตาราง 17.1(ต่อ1หญิง-134'!L14)</f>
        <v>57</v>
      </c>
      <c r="S16" s="38"/>
      <c r="T16" s="37">
        <f>SUM('ตาราง 17.1(ต่อ1ชาย)-133'!M14,'ตาราง 17.1(ต่อ1หญิง-134'!M14)</f>
        <v>6</v>
      </c>
      <c r="U16" s="23"/>
      <c r="W16" s="35"/>
    </row>
    <row r="17" spans="2:23" s="22" customFormat="1" ht="21.95" customHeight="1" x14ac:dyDescent="0.3">
      <c r="B17" s="13"/>
      <c r="C17" s="20" t="s">
        <v>21</v>
      </c>
      <c r="D17" s="21">
        <f t="shared" si="1"/>
        <v>12605</v>
      </c>
      <c r="E17" s="21"/>
      <c r="F17" s="37">
        <f>SUM('ตาราง 17.1(ต่อ1ชาย)-133'!F15,'ตาราง 17.1(ต่อ1หญิง-134'!F15)</f>
        <v>1390</v>
      </c>
      <c r="G17" s="37"/>
      <c r="H17" s="37">
        <f>SUM('ตาราง 17.1(ต่อ1ชาย)-133'!G15,'ตาราง 17.1(ต่อ1หญิง-134'!G15)</f>
        <v>4409</v>
      </c>
      <c r="I17" s="37"/>
      <c r="J17" s="37">
        <f>SUM('ตาราง 17.1(ต่อ1ชาย)-133'!H15,'ตาราง 17.1(ต่อ1หญิง-134'!H15)</f>
        <v>2201</v>
      </c>
      <c r="K17" s="37"/>
      <c r="L17" s="37">
        <f>SUM('ตาราง 17.1(ต่อ1ชาย)-133'!I15,'ตาราง 17.1(ต่อ1หญิง-134'!I15)</f>
        <v>2593</v>
      </c>
      <c r="M17" s="38"/>
      <c r="N17" s="37">
        <f>SUM('ตาราง 17.1(ต่อ1ชาย)-133'!J15,'ตาราง 17.1(ต่อ1หญิง-134'!J15)</f>
        <v>1602</v>
      </c>
      <c r="O17" s="37"/>
      <c r="P17" s="37">
        <f>SUM('ตาราง 17.1(ต่อ1ชาย)-133'!K15,'ตาราง 17.1(ต่อ1หญิง-134'!K15)</f>
        <v>277</v>
      </c>
      <c r="Q17" s="37"/>
      <c r="R17" s="37">
        <f>SUM('ตาราง 17.1(ต่อ1ชาย)-133'!L15,'ตาราง 17.1(ต่อ1หญิง-134'!L15)</f>
        <v>133</v>
      </c>
      <c r="S17" s="38"/>
      <c r="T17" s="37">
        <f>SUM('ตาราง 17.1(ต่อ1ชาย)-133'!M15,'ตาราง 17.1(ต่อ1หญิง-134'!M15)</f>
        <v>0</v>
      </c>
      <c r="U17" s="23"/>
      <c r="W17" s="35"/>
    </row>
    <row r="18" spans="2:23" s="22" customFormat="1" ht="21.95" customHeight="1" x14ac:dyDescent="0.3">
      <c r="B18" s="13"/>
      <c r="C18" s="20" t="s">
        <v>22</v>
      </c>
      <c r="D18" s="21">
        <f t="shared" si="1"/>
        <v>19862</v>
      </c>
      <c r="E18" s="21"/>
      <c r="F18" s="37">
        <f>SUM('ตาราง 17.1(ต่อ1ชาย)-133'!F16,'ตาราง 17.1(ต่อ1หญิง-134'!F16)</f>
        <v>2449</v>
      </c>
      <c r="G18" s="37"/>
      <c r="H18" s="37">
        <f>SUM('ตาราง 17.1(ต่อ1ชาย)-133'!G16,'ตาราง 17.1(ต่อ1หญิง-134'!G16)</f>
        <v>7514</v>
      </c>
      <c r="I18" s="37"/>
      <c r="J18" s="37">
        <f>SUM('ตาราง 17.1(ต่อ1ชาย)-133'!H16,'ตาราง 17.1(ต่อ1หญิง-134'!H16)</f>
        <v>3367</v>
      </c>
      <c r="K18" s="37"/>
      <c r="L18" s="37">
        <f>SUM('ตาราง 17.1(ต่อ1ชาย)-133'!I16,'ตาราง 17.1(ต่อ1หญิง-134'!I16)</f>
        <v>3863</v>
      </c>
      <c r="M18" s="38"/>
      <c r="N18" s="37">
        <f>SUM('ตาราง 17.1(ต่อ1ชาย)-133'!J16,'ตาราง 17.1(ต่อ1หญิง-134'!J16)</f>
        <v>2052</v>
      </c>
      <c r="O18" s="37"/>
      <c r="P18" s="37">
        <f>SUM('ตาราง 17.1(ต่อ1ชาย)-133'!K16,'ตาราง 17.1(ต่อ1หญิง-134'!K16)</f>
        <v>439</v>
      </c>
      <c r="Q18" s="37"/>
      <c r="R18" s="37">
        <f>SUM('ตาราง 17.1(ต่อ1ชาย)-133'!L16,'ตาราง 17.1(ต่อ1หญิง-134'!L16)</f>
        <v>158</v>
      </c>
      <c r="S18" s="38"/>
      <c r="T18" s="37">
        <f>SUM('ตาราง 17.1(ต่อ1ชาย)-133'!M16,'ตาราง 17.1(ต่อ1หญิง-134'!M16)</f>
        <v>20</v>
      </c>
      <c r="U18" s="23"/>
      <c r="W18" s="35"/>
    </row>
    <row r="19" spans="2:23" s="22" customFormat="1" ht="21.95" customHeight="1" x14ac:dyDescent="0.3">
      <c r="B19" s="13"/>
      <c r="C19" s="20" t="s">
        <v>23</v>
      </c>
      <c r="D19" s="21">
        <f t="shared" si="1"/>
        <v>23512</v>
      </c>
      <c r="E19" s="21"/>
      <c r="F19" s="37">
        <f>SUM('ตาราง 17.1(ต่อ1ชาย)-133'!F17,'ตาราง 17.1(ต่อ1หญิง-134'!F17)</f>
        <v>2980</v>
      </c>
      <c r="G19" s="37"/>
      <c r="H19" s="37">
        <f>SUM('ตาราง 17.1(ต่อ1ชาย)-133'!G17,'ตาราง 17.1(ต่อ1หญิง-134'!G17)</f>
        <v>8418</v>
      </c>
      <c r="I19" s="37"/>
      <c r="J19" s="37">
        <f>SUM('ตาราง 17.1(ต่อ1ชาย)-133'!H17,'ตาราง 17.1(ต่อ1หญิง-134'!H17)</f>
        <v>4400</v>
      </c>
      <c r="K19" s="37"/>
      <c r="L19" s="37">
        <f>SUM('ตาราง 17.1(ต่อ1ชาย)-133'!I17,'ตาราง 17.1(ต่อ1หญิง-134'!I17)</f>
        <v>4941</v>
      </c>
      <c r="M19" s="38"/>
      <c r="N19" s="37">
        <f>SUM('ตาราง 17.1(ต่อ1ชาย)-133'!J17,'ตาราง 17.1(ต่อ1หญิง-134'!J17)</f>
        <v>2229</v>
      </c>
      <c r="O19" s="37"/>
      <c r="P19" s="37">
        <f>SUM('ตาราง 17.1(ต่อ1ชาย)-133'!K17,'ตาราง 17.1(ต่อ1หญิง-134'!K17)</f>
        <v>349</v>
      </c>
      <c r="Q19" s="37"/>
      <c r="R19" s="37">
        <f>SUM('ตาราง 17.1(ต่อ1ชาย)-133'!L17,'ตาราง 17.1(ต่อ1หญิง-134'!L17)</f>
        <v>162</v>
      </c>
      <c r="S19" s="38"/>
      <c r="T19" s="37">
        <f>SUM('ตาราง 17.1(ต่อ1ชาย)-133'!M17,'ตาราง 17.1(ต่อ1หญิง-134'!M17)</f>
        <v>33</v>
      </c>
      <c r="U19" s="23"/>
      <c r="W19" s="35"/>
    </row>
    <row r="20" spans="2:23" s="22" customFormat="1" ht="21.95" customHeight="1" x14ac:dyDescent="0.3">
      <c r="B20" s="13"/>
      <c r="C20" s="20" t="s">
        <v>24</v>
      </c>
      <c r="D20" s="21">
        <f t="shared" si="1"/>
        <v>24199</v>
      </c>
      <c r="E20" s="21"/>
      <c r="F20" s="37">
        <f>SUM('ตาราง 17.1(ต่อ1ชาย)-133'!F18,'ตาราง 17.1(ต่อ1หญิง-134'!F18)</f>
        <v>3402</v>
      </c>
      <c r="G20" s="37"/>
      <c r="H20" s="37">
        <f>SUM('ตาราง 17.1(ต่อ1ชาย)-133'!G18,'ตาราง 17.1(ต่อ1หญิง-134'!G18)</f>
        <v>8877</v>
      </c>
      <c r="I20" s="37"/>
      <c r="J20" s="37">
        <f>SUM('ตาราง 17.1(ต่อ1ชาย)-133'!H18,'ตาราง 17.1(ต่อ1หญิง-134'!H18)</f>
        <v>4415</v>
      </c>
      <c r="K20" s="37"/>
      <c r="L20" s="37">
        <f>SUM('ตาราง 17.1(ต่อ1ชาย)-133'!I18,'ตาราง 17.1(ต่อ1หญิง-134'!I18)</f>
        <v>4830</v>
      </c>
      <c r="M20" s="38"/>
      <c r="N20" s="37">
        <f>SUM('ตาราง 17.1(ต่อ1ชาย)-133'!J18,'ตาราง 17.1(ต่อ1หญิง-134'!J18)</f>
        <v>2149</v>
      </c>
      <c r="O20" s="37"/>
      <c r="P20" s="37">
        <f>SUM('ตาราง 17.1(ต่อ1ชาย)-133'!K18,'ตาราง 17.1(ต่อ1หญิง-134'!K18)</f>
        <v>344</v>
      </c>
      <c r="Q20" s="37"/>
      <c r="R20" s="37">
        <f>SUM('ตาราง 17.1(ต่อ1ชาย)-133'!L18,'ตาราง 17.1(ต่อ1หญิง-134'!L18)</f>
        <v>156</v>
      </c>
      <c r="S20" s="38"/>
      <c r="T20" s="37">
        <f>SUM('ตาราง 17.1(ต่อ1ชาย)-133'!M18,'ตาราง 17.1(ต่อ1หญิง-134'!M18)</f>
        <v>26</v>
      </c>
      <c r="U20" s="23"/>
      <c r="W20" s="35"/>
    </row>
    <row r="21" spans="2:23" s="22" customFormat="1" ht="21.95" customHeight="1" x14ac:dyDescent="0.3">
      <c r="B21" s="13"/>
      <c r="C21" s="20" t="s">
        <v>25</v>
      </c>
      <c r="D21" s="21">
        <f t="shared" si="1"/>
        <v>15283</v>
      </c>
      <c r="E21" s="21"/>
      <c r="F21" s="37">
        <f>SUM('ตาราง 17.1(ต่อ1ชาย)-133'!F19,'ตาราง 17.1(ต่อ1หญิง-134'!F19)</f>
        <v>2384</v>
      </c>
      <c r="G21" s="37"/>
      <c r="H21" s="37">
        <f>SUM('ตาราง 17.1(ต่อ1ชาย)-133'!G19,'ตาราง 17.1(ต่อ1หญิง-134'!G19)</f>
        <v>5715</v>
      </c>
      <c r="I21" s="37"/>
      <c r="J21" s="37">
        <f>SUM('ตาราง 17.1(ต่อ1ชาย)-133'!H19,'ตาราง 17.1(ต่อ1หญิง-134'!H19)</f>
        <v>2958</v>
      </c>
      <c r="K21" s="37"/>
      <c r="L21" s="37">
        <f>SUM('ตาราง 17.1(ต่อ1ชาย)-133'!I19,'ตาราง 17.1(ต่อ1หญิง-134'!I19)</f>
        <v>2772</v>
      </c>
      <c r="M21" s="38"/>
      <c r="N21" s="37">
        <f>SUM('ตาราง 17.1(ต่อ1ชาย)-133'!J19,'ตาราง 17.1(ต่อ1หญิง-134'!J19)</f>
        <v>1204</v>
      </c>
      <c r="O21" s="37"/>
      <c r="P21" s="37">
        <f>SUM('ตาราง 17.1(ต่อ1ชาย)-133'!K19,'ตาราง 17.1(ต่อ1หญิง-134'!K19)</f>
        <v>173</v>
      </c>
      <c r="Q21" s="37"/>
      <c r="R21" s="37">
        <f>SUM('ตาราง 17.1(ต่อ1ชาย)-133'!L19,'ตาราง 17.1(ต่อ1หญิง-134'!L19)</f>
        <v>69</v>
      </c>
      <c r="S21" s="38"/>
      <c r="T21" s="37">
        <f>SUM('ตาราง 17.1(ต่อ1ชาย)-133'!M19,'ตาราง 17.1(ต่อ1หญิง-134'!M19)</f>
        <v>8</v>
      </c>
      <c r="U21" s="23"/>
      <c r="W21" s="35"/>
    </row>
    <row r="22" spans="2:23" s="22" customFormat="1" ht="21.95" customHeight="1" x14ac:dyDescent="0.3">
      <c r="B22" s="13"/>
      <c r="C22" s="20" t="s">
        <v>26</v>
      </c>
      <c r="D22" s="21">
        <f t="shared" si="1"/>
        <v>8568</v>
      </c>
      <c r="E22" s="21"/>
      <c r="F22" s="37">
        <f>SUM('ตาราง 17.1(ต่อ1ชาย)-133'!F20,'ตาราง 17.1(ต่อ1หญิง-134'!F20)</f>
        <v>1551</v>
      </c>
      <c r="G22" s="37"/>
      <c r="H22" s="37">
        <f>SUM('ตาราง 17.1(ต่อ1ชาย)-133'!G20,'ตาราง 17.1(ต่อ1หญิง-134'!G20)</f>
        <v>3192</v>
      </c>
      <c r="I22" s="37"/>
      <c r="J22" s="37">
        <f>SUM('ตาราง 17.1(ต่อ1ชาย)-133'!H20,'ตาราง 17.1(ต่อ1หญิง-134'!H20)</f>
        <v>1611</v>
      </c>
      <c r="K22" s="37"/>
      <c r="L22" s="37">
        <f>SUM('ตาราง 17.1(ต่อ1ชาย)-133'!I20,'ตาราง 17.1(ต่อ1หญิง-134'!I20)</f>
        <v>1486</v>
      </c>
      <c r="M22" s="38"/>
      <c r="N22" s="37">
        <f>SUM('ตาราง 17.1(ต่อ1ชาย)-133'!J20,'ตาราง 17.1(ต่อ1หญิง-134'!J20)</f>
        <v>554</v>
      </c>
      <c r="O22" s="37"/>
      <c r="P22" s="37">
        <f>SUM('ตาราง 17.1(ต่อ1ชาย)-133'!K20,'ตาราง 17.1(ต่อ1หญิง-134'!K20)</f>
        <v>139</v>
      </c>
      <c r="Q22" s="37"/>
      <c r="R22" s="37">
        <f>SUM('ตาราง 17.1(ต่อ1ชาย)-133'!L20,'ตาราง 17.1(ต่อ1หญิง-134'!L20)</f>
        <v>35</v>
      </c>
      <c r="S22" s="38"/>
      <c r="T22" s="37">
        <f>SUM('ตาราง 17.1(ต่อ1ชาย)-133'!M20,'ตาราง 17.1(ต่อ1หญิง-134'!M20)</f>
        <v>0</v>
      </c>
      <c r="U22" s="23"/>
      <c r="W22" s="35"/>
    </row>
    <row r="23" spans="2:23" ht="24" customHeight="1" x14ac:dyDescent="0.3">
      <c r="B23" s="13"/>
      <c r="C23" s="20" t="s">
        <v>27</v>
      </c>
      <c r="D23" s="21">
        <f t="shared" si="1"/>
        <v>12455</v>
      </c>
      <c r="E23" s="21"/>
      <c r="F23" s="37">
        <f>SUM('ตาราง 17.1(ต่อ1ชาย)-133'!F21,'ตาราง 17.1(ต่อ1หญิง-134'!F21)</f>
        <v>3018</v>
      </c>
      <c r="G23" s="37"/>
      <c r="H23" s="37">
        <f>SUM('ตาราง 17.1(ต่อ1ชาย)-133'!G21,'ตาราง 17.1(ต่อ1หญิง-134'!G21)</f>
        <v>4807</v>
      </c>
      <c r="I23" s="37"/>
      <c r="J23" s="37">
        <f>SUM('ตาราง 17.1(ต่อ1ชาย)-133'!H21,'ตาราง 17.1(ต่อ1หญิง-134'!H21)</f>
        <v>2072</v>
      </c>
      <c r="K23" s="37"/>
      <c r="L23" s="37">
        <f>SUM('ตาราง 17.1(ต่อ1ชาย)-133'!I21,'ตาราง 17.1(ต่อ1หญิง-134'!I21)</f>
        <v>1769</v>
      </c>
      <c r="M23" s="38"/>
      <c r="N23" s="37">
        <f>SUM('ตาราง 17.1(ต่อ1ชาย)-133'!J21,'ตาราง 17.1(ต่อ1หญิง-134'!J21)</f>
        <v>620</v>
      </c>
      <c r="O23" s="37"/>
      <c r="P23" s="37">
        <f>SUM('ตาราง 17.1(ต่อ1ชาย)-133'!K21,'ตาราง 17.1(ต่อ1หญิง-134'!K21)</f>
        <v>88</v>
      </c>
      <c r="Q23" s="37"/>
      <c r="R23" s="37">
        <f>SUM('ตาราง 17.1(ต่อ1ชาย)-133'!L21,'ตาราง 17.1(ต่อ1หญิง-134'!L21)</f>
        <v>69</v>
      </c>
      <c r="S23" s="38"/>
      <c r="T23" s="37">
        <f>SUM('ตาราง 17.1(ต่อ1ชาย)-133'!M21,'ตาราง 17.1(ต่อ1หญิง-134'!M21)</f>
        <v>12</v>
      </c>
      <c r="U23" s="23"/>
      <c r="W23" s="35"/>
    </row>
    <row r="24" spans="2:23" x14ac:dyDescent="0.25">
      <c r="H24" s="34"/>
      <c r="L24" s="34"/>
      <c r="W24" s="34"/>
    </row>
    <row r="25" spans="2:23" x14ac:dyDescent="0.25">
      <c r="D25" s="36"/>
      <c r="F25" s="36"/>
      <c r="H25" s="36"/>
      <c r="J25" s="36"/>
      <c r="L25" s="36"/>
      <c r="N25" s="36"/>
      <c r="P25" s="36"/>
      <c r="R25" s="36"/>
      <c r="T25" s="36"/>
    </row>
    <row r="26" spans="2:23" ht="18.75" x14ac:dyDescent="0.3">
      <c r="C26" s="4"/>
    </row>
    <row r="28" spans="2:23" x14ac:dyDescent="0.25">
      <c r="V28" s="2"/>
    </row>
    <row r="37" ht="18.75" customHeight="1" x14ac:dyDescent="0.25"/>
    <row r="50" ht="21" customHeight="1" x14ac:dyDescent="0.25"/>
    <row r="51" ht="18.75" customHeight="1" x14ac:dyDescent="0.25"/>
  </sheetData>
  <mergeCells count="13">
    <mergeCell ref="V1:V2"/>
    <mergeCell ref="T8:U8"/>
    <mergeCell ref="T9:U9"/>
    <mergeCell ref="B7:C9"/>
    <mergeCell ref="D7:E9"/>
    <mergeCell ref="F7:U7"/>
    <mergeCell ref="F8:G9"/>
    <mergeCell ref="H8:I9"/>
    <mergeCell ref="J8:K9"/>
    <mergeCell ref="L8:M9"/>
    <mergeCell ref="N8:O9"/>
    <mergeCell ref="P8:Q9"/>
    <mergeCell ref="R8:S9"/>
  </mergeCells>
  <pageMargins left="0.31496062992125984" right="0.31496062992125984" top="0.78740157480314965" bottom="0.31496062992125984" header="0.19685039370078741" footer="0.19685039370078741"/>
  <pageSetup paperSize="9" scale="87" orientation="landscape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8"/>
  <sheetViews>
    <sheetView showGridLines="0" defaultGridColor="0" topLeftCell="A15" colorId="12" workbookViewId="0">
      <selection activeCell="N27" sqref="N27:N28"/>
    </sheetView>
  </sheetViews>
  <sheetFormatPr defaultRowHeight="15.75" x14ac:dyDescent="0.25"/>
  <cols>
    <col min="1" max="1" width="4.83203125" style="1" customWidth="1"/>
    <col min="2" max="2" width="4.33203125" style="1" customWidth="1"/>
    <col min="3" max="3" width="26.5" style="1" customWidth="1"/>
    <col min="4" max="4" width="12.1640625" style="1" customWidth="1"/>
    <col min="5" max="5" width="4.1640625" style="1" customWidth="1"/>
    <col min="6" max="6" width="17.5" style="1" customWidth="1"/>
    <col min="7" max="7" width="15" style="1" customWidth="1"/>
    <col min="8" max="8" width="14.1640625" style="1" customWidth="1"/>
    <col min="9" max="9" width="13.83203125" style="1" customWidth="1"/>
    <col min="10" max="10" width="14.83203125" style="1" customWidth="1"/>
    <col min="11" max="11" width="16.6640625" style="1" customWidth="1"/>
    <col min="12" max="12" width="15.1640625" style="1" customWidth="1"/>
    <col min="13" max="13" width="19.1640625" style="1" customWidth="1"/>
    <col min="14" max="14" width="3.83203125" style="1" customWidth="1"/>
    <col min="15" max="16384" width="9.33203125" style="1"/>
  </cols>
  <sheetData>
    <row r="1" spans="2:13" ht="21" customHeight="1" x14ac:dyDescent="0.25"/>
    <row r="2" spans="2:13" s="4" customFormat="1" ht="21.95" customHeight="1" x14ac:dyDescent="0.3">
      <c r="B2" s="3"/>
      <c r="C2" s="3" t="s">
        <v>0</v>
      </c>
      <c r="D2" s="3"/>
      <c r="E2" s="3"/>
      <c r="F2" s="3"/>
      <c r="G2" s="3"/>
      <c r="H2" s="3"/>
      <c r="I2" s="3"/>
      <c r="J2" s="1"/>
      <c r="K2" s="1"/>
      <c r="L2" s="1"/>
      <c r="M2" s="1"/>
    </row>
    <row r="3" spans="2:13" s="4" customFormat="1" ht="21.95" customHeight="1" x14ac:dyDescent="0.3">
      <c r="B3" s="3"/>
      <c r="C3" s="3" t="s">
        <v>1</v>
      </c>
      <c r="D3" s="3"/>
      <c r="E3" s="3"/>
      <c r="F3" s="3"/>
      <c r="G3" s="3"/>
      <c r="H3" s="3"/>
      <c r="I3" s="3"/>
      <c r="J3" s="1"/>
      <c r="K3" s="1"/>
      <c r="L3" s="1"/>
      <c r="M3" s="1"/>
    </row>
    <row r="4" spans="2:13" s="4" customFormat="1" ht="5.0999999999999996" customHeight="1" x14ac:dyDescent="0.3"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7"/>
    </row>
    <row r="5" spans="2:13" s="8" customFormat="1" ht="24.95" customHeight="1" x14ac:dyDescent="0.3">
      <c r="B5" s="69" t="s">
        <v>2</v>
      </c>
      <c r="C5" s="70"/>
      <c r="D5" s="75" t="s">
        <v>3</v>
      </c>
      <c r="E5" s="76"/>
      <c r="F5" s="81" t="s">
        <v>4</v>
      </c>
      <c r="G5" s="82"/>
      <c r="H5" s="82"/>
      <c r="I5" s="82"/>
      <c r="J5" s="82"/>
      <c r="K5" s="82"/>
      <c r="L5" s="82"/>
      <c r="M5" s="82"/>
    </row>
    <row r="6" spans="2:13" s="8" customFormat="1" ht="24.95" customHeight="1" x14ac:dyDescent="0.3">
      <c r="B6" s="71"/>
      <c r="C6" s="72"/>
      <c r="D6" s="77"/>
      <c r="E6" s="78"/>
      <c r="F6" s="75" t="s">
        <v>5</v>
      </c>
      <c r="G6" s="86" t="s">
        <v>6</v>
      </c>
      <c r="H6" s="86" t="s">
        <v>7</v>
      </c>
      <c r="I6" s="86" t="s">
        <v>8</v>
      </c>
      <c r="J6" s="86" t="s">
        <v>9</v>
      </c>
      <c r="K6" s="86" t="s">
        <v>10</v>
      </c>
      <c r="L6" s="88" t="s">
        <v>11</v>
      </c>
      <c r="M6" s="25" t="s">
        <v>12</v>
      </c>
    </row>
    <row r="7" spans="2:13" s="8" customFormat="1" ht="24.95" customHeight="1" x14ac:dyDescent="0.3">
      <c r="B7" s="73"/>
      <c r="C7" s="74"/>
      <c r="D7" s="79"/>
      <c r="E7" s="80"/>
      <c r="F7" s="84"/>
      <c r="G7" s="87"/>
      <c r="H7" s="87"/>
      <c r="I7" s="87"/>
      <c r="J7" s="87"/>
      <c r="K7" s="87"/>
      <c r="L7" s="89"/>
      <c r="M7" s="26" t="s">
        <v>13</v>
      </c>
    </row>
    <row r="8" spans="2:13" s="4" customFormat="1" ht="5.0999999999999996" customHeight="1" x14ac:dyDescent="0.3">
      <c r="B8" s="9"/>
      <c r="C8" s="10"/>
      <c r="D8" s="9"/>
      <c r="E8" s="9"/>
      <c r="F8" s="11"/>
      <c r="G8" s="12"/>
      <c r="H8" s="12"/>
      <c r="I8" s="12"/>
      <c r="J8" s="12"/>
      <c r="K8" s="12"/>
      <c r="L8" s="12"/>
      <c r="M8" s="11"/>
    </row>
    <row r="9" spans="2:13" ht="24" customHeight="1" x14ac:dyDescent="0.3">
      <c r="B9" s="15" t="s">
        <v>14</v>
      </c>
      <c r="C9" s="16"/>
      <c r="D9" s="17">
        <f>SUM(F9:M9)</f>
        <v>102948</v>
      </c>
      <c r="E9" s="17"/>
      <c r="F9" s="41">
        <f t="shared" ref="F9:M9" si="0">SUM(F10:F21)</f>
        <v>12561</v>
      </c>
      <c r="G9" s="41">
        <f t="shared" si="0"/>
        <v>37497</v>
      </c>
      <c r="H9" s="41">
        <f t="shared" si="0"/>
        <v>18983</v>
      </c>
      <c r="I9" s="41">
        <f t="shared" si="0"/>
        <v>20952</v>
      </c>
      <c r="J9" s="41">
        <f t="shared" si="0"/>
        <v>10466</v>
      </c>
      <c r="K9" s="41">
        <f t="shared" si="0"/>
        <v>1694</v>
      </c>
      <c r="L9" s="41">
        <f t="shared" si="0"/>
        <v>711</v>
      </c>
      <c r="M9" s="41">
        <f t="shared" si="0"/>
        <v>84</v>
      </c>
    </row>
    <row r="10" spans="2:13" s="14" customFormat="1" ht="24" customHeight="1" x14ac:dyDescent="0.3">
      <c r="B10" s="13"/>
      <c r="C10" s="20" t="s">
        <v>15</v>
      </c>
      <c r="D10" s="17">
        <f t="shared" ref="D10:D21" si="1">SUM(F10:M10)</f>
        <v>53</v>
      </c>
      <c r="E10" s="17"/>
      <c r="F10" s="21">
        <v>13</v>
      </c>
      <c r="G10" s="21">
        <v>18</v>
      </c>
      <c r="H10" s="21">
        <v>6</v>
      </c>
      <c r="I10" s="21">
        <v>8</v>
      </c>
      <c r="J10" s="21">
        <v>4</v>
      </c>
      <c r="K10" s="21">
        <v>4</v>
      </c>
      <c r="L10" s="21" t="s">
        <v>16</v>
      </c>
      <c r="M10" s="21" t="s">
        <v>16</v>
      </c>
    </row>
    <row r="11" spans="2:13" s="14" customFormat="1" ht="24" customHeight="1" x14ac:dyDescent="0.3">
      <c r="B11" s="13"/>
      <c r="C11" s="20" t="s">
        <v>17</v>
      </c>
      <c r="D11" s="17">
        <f t="shared" si="1"/>
        <v>582</v>
      </c>
      <c r="E11" s="17"/>
      <c r="F11" s="21">
        <v>105</v>
      </c>
      <c r="G11" s="21">
        <v>194</v>
      </c>
      <c r="H11" s="21">
        <v>93</v>
      </c>
      <c r="I11" s="59">
        <v>103</v>
      </c>
      <c r="J11" s="58">
        <v>75</v>
      </c>
      <c r="K11" s="58">
        <v>12</v>
      </c>
      <c r="L11" s="21" t="s">
        <v>16</v>
      </c>
      <c r="M11" s="21" t="s">
        <v>16</v>
      </c>
    </row>
    <row r="12" spans="2:13" s="22" customFormat="1" ht="24" customHeight="1" x14ac:dyDescent="0.3">
      <c r="B12" s="13"/>
      <c r="C12" s="20" t="s">
        <v>18</v>
      </c>
      <c r="D12" s="17">
        <f t="shared" si="1"/>
        <v>1913</v>
      </c>
      <c r="E12" s="17"/>
      <c r="F12" s="21">
        <v>251</v>
      </c>
      <c r="G12" s="21">
        <v>686</v>
      </c>
      <c r="H12" s="21">
        <v>276</v>
      </c>
      <c r="I12" s="58">
        <v>360</v>
      </c>
      <c r="J12" s="58">
        <v>304</v>
      </c>
      <c r="K12" s="58">
        <v>36</v>
      </c>
      <c r="L12" s="21" t="s">
        <v>16</v>
      </c>
      <c r="M12" s="21" t="s">
        <v>16</v>
      </c>
    </row>
    <row r="13" spans="2:13" s="22" customFormat="1" ht="24" customHeight="1" x14ac:dyDescent="0.3">
      <c r="B13" s="13"/>
      <c r="C13" s="20" t="s">
        <v>19</v>
      </c>
      <c r="D13" s="17">
        <f t="shared" si="1"/>
        <v>4186</v>
      </c>
      <c r="E13" s="17"/>
      <c r="F13" s="21">
        <v>382</v>
      </c>
      <c r="G13" s="21">
        <f>1545+1</f>
        <v>1546</v>
      </c>
      <c r="H13" s="21">
        <v>521</v>
      </c>
      <c r="I13" s="58">
        <v>971</v>
      </c>
      <c r="J13" s="58">
        <v>661</v>
      </c>
      <c r="K13" s="58">
        <v>68</v>
      </c>
      <c r="L13" s="21">
        <v>36</v>
      </c>
      <c r="M13" s="21">
        <v>1</v>
      </c>
    </row>
    <row r="14" spans="2:13" s="22" customFormat="1" ht="24" customHeight="1" x14ac:dyDescent="0.3">
      <c r="B14" s="13"/>
      <c r="C14" s="20" t="s">
        <v>20</v>
      </c>
      <c r="D14" s="17">
        <f t="shared" si="1"/>
        <v>6729</v>
      </c>
      <c r="E14" s="17"/>
      <c r="F14" s="21">
        <v>722</v>
      </c>
      <c r="G14" s="21">
        <v>2412</v>
      </c>
      <c r="H14" s="21">
        <v>1189</v>
      </c>
      <c r="I14" s="58">
        <v>1354</v>
      </c>
      <c r="J14" s="58">
        <v>861</v>
      </c>
      <c r="K14" s="59">
        <v>136</v>
      </c>
      <c r="L14" s="21">
        <v>49</v>
      </c>
      <c r="M14" s="21">
        <v>6</v>
      </c>
    </row>
    <row r="15" spans="2:13" s="22" customFormat="1" ht="24" customHeight="1" x14ac:dyDescent="0.3">
      <c r="B15" s="13"/>
      <c r="C15" s="20" t="s">
        <v>21</v>
      </c>
      <c r="D15" s="17">
        <f t="shared" si="1"/>
        <v>9465</v>
      </c>
      <c r="E15" s="17"/>
      <c r="F15" s="21">
        <v>866</v>
      </c>
      <c r="G15" s="21">
        <v>3279</v>
      </c>
      <c r="H15" s="21">
        <v>1693</v>
      </c>
      <c r="I15" s="58">
        <v>2007</v>
      </c>
      <c r="J15" s="59">
        <v>1302</v>
      </c>
      <c r="K15" s="58">
        <v>218</v>
      </c>
      <c r="L15" s="21">
        <v>100</v>
      </c>
      <c r="M15" s="21" t="s">
        <v>16</v>
      </c>
    </row>
    <row r="16" spans="2:13" s="22" customFormat="1" ht="24" customHeight="1" x14ac:dyDescent="0.3">
      <c r="B16" s="13"/>
      <c r="C16" s="20" t="s">
        <v>22</v>
      </c>
      <c r="D16" s="17">
        <f t="shared" si="1"/>
        <v>15192</v>
      </c>
      <c r="E16" s="17"/>
      <c r="F16" s="21">
        <v>1558</v>
      </c>
      <c r="G16" s="21">
        <f>5777+1</f>
        <v>5778</v>
      </c>
      <c r="H16" s="21">
        <v>2672</v>
      </c>
      <c r="I16" s="21">
        <v>3032</v>
      </c>
      <c r="J16" s="21">
        <v>1678</v>
      </c>
      <c r="K16" s="21">
        <v>326</v>
      </c>
      <c r="L16" s="21">
        <v>132</v>
      </c>
      <c r="M16" s="21">
        <v>16</v>
      </c>
    </row>
    <row r="17" spans="2:14" s="22" customFormat="1" ht="20.25" customHeight="1" x14ac:dyDescent="0.3">
      <c r="B17" s="13"/>
      <c r="C17" s="20" t="s">
        <v>23</v>
      </c>
      <c r="D17" s="17">
        <f t="shared" si="1"/>
        <v>18195</v>
      </c>
      <c r="E17" s="17"/>
      <c r="F17" s="21">
        <v>1998</v>
      </c>
      <c r="G17" s="21">
        <v>6321</v>
      </c>
      <c r="H17" s="21">
        <v>3478</v>
      </c>
      <c r="I17" s="21">
        <v>4075</v>
      </c>
      <c r="J17" s="21">
        <v>1874</v>
      </c>
      <c r="K17" s="21">
        <v>287</v>
      </c>
      <c r="L17" s="21">
        <v>133</v>
      </c>
      <c r="M17" s="21">
        <v>29</v>
      </c>
    </row>
    <row r="18" spans="2:14" s="22" customFormat="1" ht="20.25" customHeight="1" x14ac:dyDescent="0.3">
      <c r="B18" s="13"/>
      <c r="C18" s="20" t="s">
        <v>24</v>
      </c>
      <c r="D18" s="17">
        <f t="shared" si="1"/>
        <v>18848</v>
      </c>
      <c r="E18" s="17"/>
      <c r="F18" s="21">
        <v>2248</v>
      </c>
      <c r="G18" s="21">
        <f>6759+1</f>
        <v>6760</v>
      </c>
      <c r="H18" s="21">
        <v>3609</v>
      </c>
      <c r="I18" s="21">
        <v>4033</v>
      </c>
      <c r="J18" s="21">
        <v>1763</v>
      </c>
      <c r="K18" s="21">
        <v>288</v>
      </c>
      <c r="L18" s="21">
        <v>131</v>
      </c>
      <c r="M18" s="21">
        <v>16</v>
      </c>
    </row>
    <row r="19" spans="2:14" s="22" customFormat="1" ht="20.25" customHeight="1" x14ac:dyDescent="0.3">
      <c r="B19" s="13"/>
      <c r="C19" s="20" t="s">
        <v>25</v>
      </c>
      <c r="D19" s="17">
        <f t="shared" si="1"/>
        <v>11926</v>
      </c>
      <c r="E19" s="17"/>
      <c r="F19" s="21">
        <v>1508</v>
      </c>
      <c r="G19" s="21">
        <f>4374+1</f>
        <v>4375</v>
      </c>
      <c r="H19" s="21">
        <v>2477</v>
      </c>
      <c r="I19" s="21">
        <v>2347</v>
      </c>
      <c r="J19" s="21">
        <v>1021</v>
      </c>
      <c r="K19" s="21">
        <v>147</v>
      </c>
      <c r="L19" s="21">
        <v>43</v>
      </c>
      <c r="M19" s="21">
        <v>8</v>
      </c>
    </row>
    <row r="20" spans="2:14" s="22" customFormat="1" ht="20.25" customHeight="1" x14ac:dyDescent="0.3">
      <c r="B20" s="13"/>
      <c r="C20" s="20" t="s">
        <v>26</v>
      </c>
      <c r="D20" s="17">
        <f t="shared" si="1"/>
        <v>6718</v>
      </c>
      <c r="E20" s="17"/>
      <c r="F20" s="21">
        <v>977</v>
      </c>
      <c r="G20" s="21">
        <f>2544+1</f>
        <v>2545</v>
      </c>
      <c r="H20" s="21">
        <v>1343</v>
      </c>
      <c r="I20" s="21">
        <v>1250</v>
      </c>
      <c r="J20" s="21">
        <v>463</v>
      </c>
      <c r="K20" s="21">
        <v>109</v>
      </c>
      <c r="L20" s="21">
        <v>31</v>
      </c>
      <c r="M20" s="21" t="s">
        <v>16</v>
      </c>
    </row>
    <row r="21" spans="2:14" s="22" customFormat="1" ht="24" customHeight="1" x14ac:dyDescent="0.3">
      <c r="B21" s="13"/>
      <c r="C21" s="20" t="s">
        <v>27</v>
      </c>
      <c r="D21" s="17">
        <f t="shared" si="1"/>
        <v>9141</v>
      </c>
      <c r="E21" s="17"/>
      <c r="F21" s="21">
        <v>1933</v>
      </c>
      <c r="G21" s="21">
        <f>3582+1</f>
        <v>3583</v>
      </c>
      <c r="H21" s="21">
        <v>1626</v>
      </c>
      <c r="I21" s="21">
        <v>1412</v>
      </c>
      <c r="J21" s="21">
        <v>460</v>
      </c>
      <c r="K21" s="21">
        <v>63</v>
      </c>
      <c r="L21" s="21">
        <v>56</v>
      </c>
      <c r="M21" s="21">
        <v>8</v>
      </c>
    </row>
    <row r="22" spans="2:14" ht="20.25" customHeight="1" x14ac:dyDescent="0.25"/>
    <row r="23" spans="2:14" ht="20.25" customHeight="1" x14ac:dyDescent="0.25">
      <c r="F23" s="24"/>
      <c r="G23" s="24"/>
      <c r="H23" s="24"/>
      <c r="I23" s="24"/>
      <c r="J23" s="24"/>
      <c r="K23" s="24"/>
      <c r="L23" s="24"/>
      <c r="M23" s="24"/>
    </row>
    <row r="24" spans="2:14" x14ac:dyDescent="0.25">
      <c r="F24" s="24"/>
      <c r="G24" s="24"/>
      <c r="H24" s="24"/>
      <c r="I24" s="24"/>
      <c r="J24" s="24"/>
      <c r="K24" s="24"/>
      <c r="L24" s="24"/>
      <c r="M24" s="24"/>
    </row>
    <row r="25" spans="2:14" x14ac:dyDescent="0.25">
      <c r="F25" s="24"/>
      <c r="G25" s="24"/>
      <c r="H25" s="24"/>
      <c r="I25" s="24"/>
      <c r="J25" s="24"/>
      <c r="K25" s="24"/>
      <c r="L25" s="24"/>
      <c r="M25" s="24"/>
    </row>
    <row r="26" spans="2:14" ht="19.5" customHeight="1" x14ac:dyDescent="0.25"/>
    <row r="27" spans="2:14" x14ac:dyDescent="0.25">
      <c r="N27" s="66"/>
    </row>
    <row r="28" spans="2:14" ht="18.75" x14ac:dyDescent="0.3">
      <c r="C28" s="4"/>
      <c r="D28" s="4"/>
      <c r="E28" s="4"/>
      <c r="N28" s="66"/>
    </row>
  </sheetData>
  <mergeCells count="11">
    <mergeCell ref="N27:N28"/>
    <mergeCell ref="B5:C7"/>
    <mergeCell ref="F5:M5"/>
    <mergeCell ref="F6:F7"/>
    <mergeCell ref="G6:G7"/>
    <mergeCell ref="H6:H7"/>
    <mergeCell ref="I6:I7"/>
    <mergeCell ref="J6:J7"/>
    <mergeCell ref="K6:K7"/>
    <mergeCell ref="L6:L7"/>
    <mergeCell ref="D5:E7"/>
  </mergeCells>
  <pageMargins left="0.51181102362204722" right="0.31496062992125984" top="0.98425196850393704" bottom="0.31496062992125984" header="0.19685039370078741" footer="0.19685039370078741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27"/>
  <sheetViews>
    <sheetView showGridLines="0" tabSelected="1" defaultGridColor="0" colorId="12" workbookViewId="0">
      <selection activeCell="O1" sqref="O1:O2"/>
    </sheetView>
  </sheetViews>
  <sheetFormatPr defaultRowHeight="15.75" x14ac:dyDescent="0.25"/>
  <cols>
    <col min="1" max="1" width="4.83203125" style="1" customWidth="1"/>
    <col min="2" max="2" width="4.33203125" style="1" customWidth="1"/>
    <col min="3" max="3" width="26.5" style="1" customWidth="1"/>
    <col min="4" max="4" width="12.1640625" style="1" customWidth="1"/>
    <col min="5" max="5" width="4.1640625" style="1" customWidth="1"/>
    <col min="6" max="6" width="17.5" style="1" customWidth="1"/>
    <col min="7" max="7" width="15" style="1" customWidth="1"/>
    <col min="8" max="8" width="14.1640625" style="1" customWidth="1"/>
    <col min="9" max="9" width="13.83203125" style="1" customWidth="1"/>
    <col min="10" max="10" width="14.83203125" style="1" customWidth="1"/>
    <col min="11" max="11" width="16.6640625" style="1" customWidth="1"/>
    <col min="12" max="12" width="15.1640625" style="1" customWidth="1"/>
    <col min="13" max="13" width="19.1640625" style="1" customWidth="1"/>
    <col min="14" max="14" width="3.83203125" style="1" customWidth="1"/>
    <col min="15" max="16384" width="9.33203125" style="1"/>
  </cols>
  <sheetData>
    <row r="1" spans="2:15" ht="21" customHeight="1" x14ac:dyDescent="0.25">
      <c r="O1" s="66"/>
    </row>
    <row r="2" spans="2:15" s="4" customFormat="1" ht="21.95" customHeight="1" x14ac:dyDescent="0.3">
      <c r="B2" s="3"/>
      <c r="C2" s="3" t="s">
        <v>0</v>
      </c>
      <c r="D2" s="3"/>
      <c r="E2" s="3"/>
      <c r="F2" s="3"/>
      <c r="G2" s="3"/>
      <c r="H2" s="3"/>
      <c r="I2" s="3"/>
      <c r="J2" s="1"/>
      <c r="K2" s="1"/>
      <c r="L2" s="1"/>
      <c r="M2" s="1"/>
      <c r="O2" s="66"/>
    </row>
    <row r="3" spans="2:15" s="4" customFormat="1" ht="21.95" customHeight="1" x14ac:dyDescent="0.3">
      <c r="B3" s="3"/>
      <c r="C3" s="3" t="s">
        <v>1</v>
      </c>
      <c r="D3" s="3"/>
      <c r="E3" s="3"/>
      <c r="F3" s="3"/>
      <c r="G3" s="3"/>
      <c r="H3" s="3"/>
      <c r="I3" s="3"/>
      <c r="J3" s="1"/>
      <c r="K3" s="1"/>
      <c r="L3" s="1"/>
      <c r="M3" s="1"/>
    </row>
    <row r="4" spans="2:15" s="4" customFormat="1" ht="5.0999999999999996" customHeight="1" x14ac:dyDescent="0.3"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</row>
    <row r="5" spans="2:15" s="8" customFormat="1" ht="24.95" customHeight="1" x14ac:dyDescent="0.3">
      <c r="B5" s="69" t="s">
        <v>2</v>
      </c>
      <c r="C5" s="70"/>
      <c r="D5" s="75" t="s">
        <v>3</v>
      </c>
      <c r="E5" s="76"/>
      <c r="F5" s="81" t="s">
        <v>4</v>
      </c>
      <c r="G5" s="82"/>
      <c r="H5" s="82"/>
      <c r="I5" s="82"/>
      <c r="J5" s="82"/>
      <c r="K5" s="82"/>
      <c r="L5" s="82"/>
      <c r="M5" s="82"/>
    </row>
    <row r="6" spans="2:15" s="8" customFormat="1" ht="24.95" customHeight="1" x14ac:dyDescent="0.3">
      <c r="B6" s="71"/>
      <c r="C6" s="72"/>
      <c r="D6" s="77"/>
      <c r="E6" s="78"/>
      <c r="F6" s="75" t="s">
        <v>5</v>
      </c>
      <c r="G6" s="39" t="s">
        <v>6</v>
      </c>
      <c r="H6" s="39" t="s">
        <v>7</v>
      </c>
      <c r="I6" s="39" t="s">
        <v>8</v>
      </c>
      <c r="J6" s="39" t="s">
        <v>9</v>
      </c>
      <c r="K6" s="39" t="s">
        <v>10</v>
      </c>
      <c r="L6" s="39" t="s">
        <v>11</v>
      </c>
      <c r="M6" s="25" t="s">
        <v>12</v>
      </c>
    </row>
    <row r="7" spans="2:15" s="8" customFormat="1" ht="24.95" customHeight="1" x14ac:dyDescent="0.3">
      <c r="B7" s="73"/>
      <c r="C7" s="74"/>
      <c r="D7" s="79"/>
      <c r="E7" s="80"/>
      <c r="F7" s="84"/>
      <c r="G7" s="40"/>
      <c r="H7" s="40"/>
      <c r="I7" s="40"/>
      <c r="J7" s="40"/>
      <c r="K7" s="40"/>
      <c r="L7" s="40"/>
      <c r="M7" s="26" t="s">
        <v>13</v>
      </c>
    </row>
    <row r="8" spans="2:15" s="4" customFormat="1" ht="5.0999999999999996" customHeight="1" x14ac:dyDescent="0.3">
      <c r="B8" s="9"/>
      <c r="C8" s="10"/>
      <c r="D8" s="9"/>
      <c r="E8" s="9"/>
      <c r="F8" s="11"/>
      <c r="G8" s="12"/>
      <c r="H8" s="12"/>
      <c r="I8" s="12"/>
      <c r="J8" s="12"/>
      <c r="K8" s="12"/>
      <c r="L8" s="12"/>
      <c r="M8" s="13"/>
    </row>
    <row r="9" spans="2:15" ht="24" customHeight="1" x14ac:dyDescent="0.3">
      <c r="B9" s="15" t="s">
        <v>14</v>
      </c>
      <c r="C9" s="16"/>
      <c r="D9" s="17">
        <f>SUM(F9:M9)</f>
        <v>31591</v>
      </c>
      <c r="E9" s="17"/>
      <c r="F9" s="56">
        <f t="shared" ref="F9:M9" si="0">SUM(F10:F21)</f>
        <v>6963</v>
      </c>
      <c r="G9" s="59">
        <f t="shared" si="0"/>
        <v>11856</v>
      </c>
      <c r="H9" s="56">
        <f t="shared" si="0"/>
        <v>4753</v>
      </c>
      <c r="I9" s="56">
        <f t="shared" si="0"/>
        <v>4855</v>
      </c>
      <c r="J9" s="56">
        <f t="shared" si="0"/>
        <v>2471</v>
      </c>
      <c r="K9" s="56">
        <f t="shared" si="0"/>
        <v>483</v>
      </c>
      <c r="L9" s="56">
        <f t="shared" si="0"/>
        <v>188</v>
      </c>
      <c r="M9" s="56">
        <f t="shared" si="0"/>
        <v>22</v>
      </c>
    </row>
    <row r="10" spans="2:15" s="14" customFormat="1" ht="24" customHeight="1" x14ac:dyDescent="0.3">
      <c r="B10" s="13"/>
      <c r="C10" s="20" t="s">
        <v>15</v>
      </c>
      <c r="D10" s="17">
        <f t="shared" ref="D10:D21" si="1">SUM(F10:M10)</f>
        <v>28</v>
      </c>
      <c r="E10" s="17"/>
      <c r="F10" s="57">
        <v>12</v>
      </c>
      <c r="G10" s="57">
        <v>4</v>
      </c>
      <c r="H10" s="57">
        <v>4</v>
      </c>
      <c r="I10" s="57">
        <v>8</v>
      </c>
      <c r="J10" s="57" t="s">
        <v>16</v>
      </c>
      <c r="K10" s="57" t="s">
        <v>16</v>
      </c>
      <c r="L10" s="58" t="s">
        <v>16</v>
      </c>
      <c r="M10" s="58" t="s">
        <v>16</v>
      </c>
    </row>
    <row r="11" spans="2:15" s="14" customFormat="1" ht="24" customHeight="1" x14ac:dyDescent="0.3">
      <c r="B11" s="13"/>
      <c r="C11" s="20" t="s">
        <v>17</v>
      </c>
      <c r="D11" s="17">
        <f t="shared" si="1"/>
        <v>302</v>
      </c>
      <c r="E11" s="17"/>
      <c r="F11" s="57">
        <v>57</v>
      </c>
      <c r="G11" s="57">
        <v>114</v>
      </c>
      <c r="H11" s="57">
        <v>28</v>
      </c>
      <c r="I11" s="57">
        <v>47</v>
      </c>
      <c r="J11" s="57">
        <v>52</v>
      </c>
      <c r="K11" s="57">
        <v>4</v>
      </c>
      <c r="L11" s="58" t="s">
        <v>16</v>
      </c>
      <c r="M11" s="58" t="s">
        <v>16</v>
      </c>
    </row>
    <row r="12" spans="2:15" s="22" customFormat="1" ht="24" customHeight="1" x14ac:dyDescent="0.3">
      <c r="B12" s="13"/>
      <c r="C12" s="20" t="s">
        <v>18</v>
      </c>
      <c r="D12" s="17">
        <f t="shared" si="1"/>
        <v>895</v>
      </c>
      <c r="E12" s="17"/>
      <c r="F12" s="57">
        <v>172</v>
      </c>
      <c r="G12" s="57">
        <v>317</v>
      </c>
      <c r="H12" s="57">
        <v>143</v>
      </c>
      <c r="I12" s="57">
        <v>116</v>
      </c>
      <c r="J12" s="57">
        <v>115</v>
      </c>
      <c r="K12" s="57">
        <v>24</v>
      </c>
      <c r="L12" s="58">
        <v>8</v>
      </c>
      <c r="M12" s="58" t="s">
        <v>16</v>
      </c>
    </row>
    <row r="13" spans="2:15" s="22" customFormat="1" ht="24" customHeight="1" x14ac:dyDescent="0.3">
      <c r="B13" s="13"/>
      <c r="C13" s="20" t="s">
        <v>19</v>
      </c>
      <c r="D13" s="17">
        <f t="shared" si="1"/>
        <v>1418</v>
      </c>
      <c r="E13" s="17"/>
      <c r="F13" s="57">
        <v>284</v>
      </c>
      <c r="G13" s="57">
        <v>445</v>
      </c>
      <c r="H13" s="57">
        <v>222</v>
      </c>
      <c r="I13" s="57">
        <v>250</v>
      </c>
      <c r="J13" s="57">
        <v>168</v>
      </c>
      <c r="K13" s="57">
        <v>33</v>
      </c>
      <c r="L13" s="58">
        <v>16</v>
      </c>
      <c r="M13" s="58" t="s">
        <v>16</v>
      </c>
    </row>
    <row r="14" spans="2:15" s="22" customFormat="1" ht="24" customHeight="1" x14ac:dyDescent="0.3">
      <c r="B14" s="13"/>
      <c r="C14" s="20" t="s">
        <v>20</v>
      </c>
      <c r="D14" s="17">
        <f t="shared" si="1"/>
        <v>1949</v>
      </c>
      <c r="E14" s="17"/>
      <c r="F14" s="57">
        <v>352</v>
      </c>
      <c r="G14" s="57">
        <v>685</v>
      </c>
      <c r="H14" s="57">
        <v>230</v>
      </c>
      <c r="I14" s="57">
        <v>336</v>
      </c>
      <c r="J14" s="57">
        <v>287</v>
      </c>
      <c r="K14" s="57">
        <v>51</v>
      </c>
      <c r="L14" s="58">
        <v>8</v>
      </c>
      <c r="M14" s="58" t="s">
        <v>16</v>
      </c>
    </row>
    <row r="15" spans="2:15" s="22" customFormat="1" ht="24" customHeight="1" x14ac:dyDescent="0.3">
      <c r="B15" s="13"/>
      <c r="C15" s="20" t="s">
        <v>21</v>
      </c>
      <c r="D15" s="17">
        <f t="shared" si="1"/>
        <v>3140</v>
      </c>
      <c r="E15" s="17"/>
      <c r="F15" s="57">
        <v>524</v>
      </c>
      <c r="G15" s="57">
        <v>1130</v>
      </c>
      <c r="H15" s="57">
        <v>508</v>
      </c>
      <c r="I15" s="57">
        <v>586</v>
      </c>
      <c r="J15" s="57">
        <v>300</v>
      </c>
      <c r="K15" s="57">
        <v>59</v>
      </c>
      <c r="L15" s="58">
        <v>33</v>
      </c>
      <c r="M15" s="58" t="s">
        <v>16</v>
      </c>
    </row>
    <row r="16" spans="2:15" s="22" customFormat="1" ht="24" customHeight="1" x14ac:dyDescent="0.3">
      <c r="B16" s="13"/>
      <c r="C16" s="20" t="s">
        <v>22</v>
      </c>
      <c r="D16" s="17">
        <f t="shared" si="1"/>
        <v>4670</v>
      </c>
      <c r="E16" s="17"/>
      <c r="F16" s="57">
        <v>891</v>
      </c>
      <c r="G16" s="57">
        <v>1736</v>
      </c>
      <c r="H16" s="57">
        <v>695</v>
      </c>
      <c r="I16" s="57">
        <v>831</v>
      </c>
      <c r="J16" s="57">
        <v>374</v>
      </c>
      <c r="K16" s="57">
        <v>113</v>
      </c>
      <c r="L16" s="57">
        <v>26</v>
      </c>
      <c r="M16" s="57">
        <v>4</v>
      </c>
    </row>
    <row r="17" spans="2:13" s="22" customFormat="1" ht="20.25" customHeight="1" x14ac:dyDescent="0.3">
      <c r="B17" s="13"/>
      <c r="C17" s="20" t="s">
        <v>23</v>
      </c>
      <c r="D17" s="17">
        <f t="shared" si="1"/>
        <v>5317</v>
      </c>
      <c r="E17" s="17"/>
      <c r="F17" s="57">
        <v>982</v>
      </c>
      <c r="G17" s="57">
        <v>2097</v>
      </c>
      <c r="H17" s="57">
        <v>922</v>
      </c>
      <c r="I17" s="57">
        <v>866</v>
      </c>
      <c r="J17" s="57">
        <v>355</v>
      </c>
      <c r="K17" s="57">
        <v>62</v>
      </c>
      <c r="L17" s="57">
        <v>29</v>
      </c>
      <c r="M17" s="57">
        <v>4</v>
      </c>
    </row>
    <row r="18" spans="2:13" s="22" customFormat="1" ht="20.25" customHeight="1" x14ac:dyDescent="0.3">
      <c r="B18" s="13"/>
      <c r="C18" s="20" t="s">
        <v>24</v>
      </c>
      <c r="D18" s="17">
        <f t="shared" si="1"/>
        <v>5351</v>
      </c>
      <c r="E18" s="17"/>
      <c r="F18" s="62">
        <v>1154</v>
      </c>
      <c r="G18" s="57">
        <f>2116+1</f>
        <v>2117</v>
      </c>
      <c r="H18" s="57">
        <v>806</v>
      </c>
      <c r="I18" s="57">
        <v>797</v>
      </c>
      <c r="J18" s="57">
        <v>386</v>
      </c>
      <c r="K18" s="57">
        <v>56</v>
      </c>
      <c r="L18" s="57">
        <v>25</v>
      </c>
      <c r="M18" s="57">
        <v>10</v>
      </c>
    </row>
    <row r="19" spans="2:13" s="22" customFormat="1" ht="20.25" customHeight="1" x14ac:dyDescent="0.3">
      <c r="B19" s="13"/>
      <c r="C19" s="20" t="s">
        <v>25</v>
      </c>
      <c r="D19" s="17">
        <f t="shared" si="1"/>
        <v>3357</v>
      </c>
      <c r="E19" s="17"/>
      <c r="F19" s="57">
        <v>876</v>
      </c>
      <c r="G19" s="57">
        <f>1339+1</f>
        <v>1340</v>
      </c>
      <c r="H19" s="57">
        <v>481</v>
      </c>
      <c r="I19" s="57">
        <v>425</v>
      </c>
      <c r="J19" s="57">
        <v>183</v>
      </c>
      <c r="K19" s="57">
        <v>26</v>
      </c>
      <c r="L19" s="57">
        <v>26</v>
      </c>
      <c r="M19" s="58" t="s">
        <v>16</v>
      </c>
    </row>
    <row r="20" spans="2:13" s="22" customFormat="1" ht="20.25" customHeight="1" x14ac:dyDescent="0.3">
      <c r="B20" s="13"/>
      <c r="C20" s="20" t="s">
        <v>26</v>
      </c>
      <c r="D20" s="17">
        <f t="shared" si="1"/>
        <v>1850</v>
      </c>
      <c r="E20" s="17"/>
      <c r="F20" s="57">
        <v>574</v>
      </c>
      <c r="G20" s="62">
        <v>647</v>
      </c>
      <c r="H20" s="57">
        <v>268</v>
      </c>
      <c r="I20" s="57">
        <v>236</v>
      </c>
      <c r="J20" s="57">
        <v>91</v>
      </c>
      <c r="K20" s="57">
        <v>30</v>
      </c>
      <c r="L20" s="57">
        <v>4</v>
      </c>
      <c r="M20" s="58" t="s">
        <v>16</v>
      </c>
    </row>
    <row r="21" spans="2:13" s="22" customFormat="1" ht="24" customHeight="1" x14ac:dyDescent="0.3">
      <c r="B21" s="5"/>
      <c r="C21" s="63" t="s">
        <v>27</v>
      </c>
      <c r="D21" s="64">
        <f t="shared" si="1"/>
        <v>3314</v>
      </c>
      <c r="E21" s="64"/>
      <c r="F21" s="65">
        <v>1085</v>
      </c>
      <c r="G21" s="65">
        <v>1224</v>
      </c>
      <c r="H21" s="65">
        <v>446</v>
      </c>
      <c r="I21" s="65">
        <v>357</v>
      </c>
      <c r="J21" s="65">
        <v>160</v>
      </c>
      <c r="K21" s="65">
        <v>25</v>
      </c>
      <c r="L21" s="65">
        <v>13</v>
      </c>
      <c r="M21" s="65">
        <v>4</v>
      </c>
    </row>
    <row r="22" spans="2:13" ht="20.25" customHeight="1" x14ac:dyDescent="0.3">
      <c r="M22" s="23"/>
    </row>
    <row r="23" spans="2:13" x14ac:dyDescent="0.25">
      <c r="F23" s="24"/>
      <c r="G23" s="24"/>
      <c r="H23" s="24"/>
      <c r="I23" s="24"/>
      <c r="J23" s="24"/>
      <c r="K23" s="24"/>
      <c r="L23" s="24"/>
    </row>
    <row r="24" spans="2:13" x14ac:dyDescent="0.25">
      <c r="F24" s="24"/>
      <c r="G24" s="24"/>
      <c r="H24" s="24"/>
      <c r="I24" s="24"/>
      <c r="J24" s="24"/>
      <c r="K24" s="24"/>
      <c r="L24" s="24"/>
    </row>
    <row r="25" spans="2:13" ht="19.5" customHeight="1" x14ac:dyDescent="0.25"/>
    <row r="26" spans="2:13" ht="21" customHeight="1" x14ac:dyDescent="0.25"/>
    <row r="27" spans="2:13" ht="18.75" x14ac:dyDescent="0.3">
      <c r="C27" s="4"/>
      <c r="D27" s="4"/>
      <c r="E27" s="4"/>
    </row>
  </sheetData>
  <mergeCells count="5">
    <mergeCell ref="O1:O2"/>
    <mergeCell ref="B5:C7"/>
    <mergeCell ref="F5:M5"/>
    <mergeCell ref="F6:F7"/>
    <mergeCell ref="D5:E7"/>
  </mergeCells>
  <pageMargins left="0.31496062992125984" right="0.31496062992125984" top="0.78740157480314965" bottom="0.31496062992125984" header="0.19685039370078741" footer="0.19685039370078741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workbookViewId="0">
      <selection activeCell="F13" sqref="F13"/>
    </sheetView>
  </sheetViews>
  <sheetFormatPr defaultRowHeight="21" x14ac:dyDescent="0.45"/>
  <cols>
    <col min="1" max="1" width="9.33203125" style="42"/>
    <col min="2" max="2" width="32" style="42" customWidth="1"/>
    <col min="3" max="16384" width="9.33203125" style="42"/>
  </cols>
  <sheetData>
    <row r="2" spans="2:19" x14ac:dyDescent="0.45">
      <c r="B2" s="42" t="s">
        <v>33</v>
      </c>
      <c r="C2" s="43">
        <f>'[1]ตาราง 17.1'!D11</f>
        <v>134539.17000000001</v>
      </c>
      <c r="D2" s="43"/>
      <c r="E2" s="42">
        <v>100</v>
      </c>
    </row>
    <row r="3" spans="2:19" x14ac:dyDescent="0.45">
      <c r="B3" s="42" t="s">
        <v>34</v>
      </c>
    </row>
    <row r="4" spans="2:19" x14ac:dyDescent="0.45">
      <c r="B4" s="42" t="s">
        <v>35</v>
      </c>
      <c r="D4" s="43">
        <f>SUM(D5:D6)</f>
        <v>134539</v>
      </c>
    </row>
    <row r="5" spans="2:19" x14ac:dyDescent="0.45">
      <c r="B5" s="44" t="s">
        <v>36</v>
      </c>
      <c r="C5" s="45">
        <f>'ตาราง 17.1(ต่อ1ชาย)-133'!D9</f>
        <v>102948</v>
      </c>
      <c r="D5" s="46">
        <v>102948</v>
      </c>
      <c r="E5" s="47">
        <f>C5*100/C2</f>
        <v>76.518979565579301</v>
      </c>
      <c r="G5" s="43"/>
    </row>
    <row r="6" spans="2:19" x14ac:dyDescent="0.45">
      <c r="B6" s="44" t="s">
        <v>37</v>
      </c>
      <c r="C6" s="45">
        <f>'ตาราง 17.1(ต่อ1หญิง-134'!D9</f>
        <v>31591</v>
      </c>
      <c r="D6" s="46">
        <v>31591</v>
      </c>
      <c r="E6" s="47">
        <f>C6*100/C2</f>
        <v>23.480894077167264</v>
      </c>
    </row>
    <row r="7" spans="2:19" x14ac:dyDescent="0.45">
      <c r="B7" s="42" t="s">
        <v>38</v>
      </c>
      <c r="C7" s="43">
        <f>SUM(C8:C15)</f>
        <v>134539</v>
      </c>
      <c r="D7" s="48">
        <f>SUM(D8:D15)</f>
        <v>134539</v>
      </c>
      <c r="F7" s="49" t="s">
        <v>39</v>
      </c>
    </row>
    <row r="8" spans="2:19" x14ac:dyDescent="0.45">
      <c r="B8" s="42" t="s">
        <v>40</v>
      </c>
      <c r="C8" s="43">
        <f>'ตาราง 17.1-132'!D12</f>
        <v>81</v>
      </c>
      <c r="D8" s="48">
        <v>81</v>
      </c>
      <c r="E8" s="50">
        <f>D8*100/$D$7</f>
        <v>6.0205590943889879E-2</v>
      </c>
      <c r="F8" s="51">
        <v>0.1</v>
      </c>
      <c r="G8" s="52">
        <f>SUM(E8:E15)</f>
        <v>100</v>
      </c>
      <c r="H8" s="42">
        <f>SUM(F8:F15)</f>
        <v>100</v>
      </c>
      <c r="J8" s="42">
        <v>81</v>
      </c>
      <c r="K8" s="42">
        <f>J8</f>
        <v>81</v>
      </c>
      <c r="L8" s="42" t="s">
        <v>15</v>
      </c>
      <c r="R8" s="42">
        <v>80.959999999999994</v>
      </c>
      <c r="S8" s="42">
        <v>81</v>
      </c>
    </row>
    <row r="9" spans="2:19" x14ac:dyDescent="0.45">
      <c r="B9" s="42" t="s">
        <v>41</v>
      </c>
      <c r="C9" s="43">
        <f>'ตาราง 17.1-132'!D13</f>
        <v>884</v>
      </c>
      <c r="D9" s="48">
        <v>884</v>
      </c>
      <c r="E9" s="50">
        <f t="shared" ref="E9:E15" si="0">D9*100/$D$7</f>
        <v>0.65705854807899566</v>
      </c>
      <c r="F9" s="51">
        <v>0.7</v>
      </c>
      <c r="J9" s="42">
        <v>884</v>
      </c>
      <c r="K9" s="42">
        <f>J9</f>
        <v>884</v>
      </c>
      <c r="L9" s="42" t="s">
        <v>17</v>
      </c>
      <c r="O9" s="49" t="s">
        <v>42</v>
      </c>
      <c r="P9" s="43">
        <f>SUM(C8:C9)</f>
        <v>965</v>
      </c>
      <c r="R9" s="42">
        <v>883.55</v>
      </c>
      <c r="S9" s="42">
        <v>883</v>
      </c>
    </row>
    <row r="10" spans="2:19" x14ac:dyDescent="0.45">
      <c r="B10" s="42" t="s">
        <v>43</v>
      </c>
      <c r="C10" s="43">
        <f>SUM('ตาราง 17.1-132'!D14:D15)</f>
        <v>8412</v>
      </c>
      <c r="D10" s="48">
        <v>8412</v>
      </c>
      <c r="E10" s="50">
        <f t="shared" si="0"/>
        <v>6.252462111358045</v>
      </c>
      <c r="F10" s="51">
        <v>6.2</v>
      </c>
      <c r="J10" s="42">
        <v>2809</v>
      </c>
      <c r="K10" s="42">
        <f>J10+J11</f>
        <v>8413</v>
      </c>
      <c r="L10" s="42" t="s">
        <v>18</v>
      </c>
      <c r="O10" s="49" t="s">
        <v>44</v>
      </c>
      <c r="P10" s="43">
        <f>C10</f>
        <v>8412</v>
      </c>
      <c r="R10" s="42">
        <v>8413.57</v>
      </c>
      <c r="S10" s="42">
        <v>8414</v>
      </c>
    </row>
    <row r="11" spans="2:19" x14ac:dyDescent="0.45">
      <c r="B11" s="42" t="s">
        <v>45</v>
      </c>
      <c r="C11" s="43">
        <f>SUM('ตาราง 17.1-132'!D16:D17)</f>
        <v>21283</v>
      </c>
      <c r="D11" s="48">
        <v>21283</v>
      </c>
      <c r="E11" s="50">
        <f t="shared" si="0"/>
        <v>15.819204840232201</v>
      </c>
      <c r="F11" s="51">
        <v>15.8</v>
      </c>
      <c r="J11" s="42">
        <v>5604</v>
      </c>
      <c r="L11" s="42" t="s">
        <v>19</v>
      </c>
      <c r="O11" s="49" t="s">
        <v>46</v>
      </c>
      <c r="P11" s="43">
        <f>C11</f>
        <v>21283</v>
      </c>
      <c r="R11" s="42">
        <v>21282.9</v>
      </c>
      <c r="S11" s="42">
        <v>81283</v>
      </c>
    </row>
    <row r="12" spans="2:19" x14ac:dyDescent="0.45">
      <c r="B12" s="42" t="s">
        <v>47</v>
      </c>
      <c r="C12" s="43">
        <f>SUM('ตาราง 17.1-132'!D18:D19)</f>
        <v>43374</v>
      </c>
      <c r="D12" s="48">
        <v>43374</v>
      </c>
      <c r="E12" s="50">
        <f t="shared" si="0"/>
        <v>32.238979032102215</v>
      </c>
      <c r="F12" s="51">
        <v>32.200000000000003</v>
      </c>
      <c r="J12" s="42">
        <v>8678</v>
      </c>
      <c r="K12" s="42">
        <f>J12+J13</f>
        <v>21283</v>
      </c>
      <c r="L12" s="42" t="s">
        <v>20</v>
      </c>
      <c r="O12" s="49" t="s">
        <v>48</v>
      </c>
      <c r="P12" s="43">
        <f>C12</f>
        <v>43374</v>
      </c>
      <c r="R12" s="42">
        <v>43377.06</v>
      </c>
      <c r="S12" s="42">
        <v>43377</v>
      </c>
    </row>
    <row r="13" spans="2:19" x14ac:dyDescent="0.45">
      <c r="B13" s="42" t="s">
        <v>49</v>
      </c>
      <c r="C13" s="43">
        <f>SUM('ตาราง 17.1-132'!D20:D21)</f>
        <v>39482</v>
      </c>
      <c r="D13" s="48">
        <v>39482</v>
      </c>
      <c r="E13" s="50">
        <f t="shared" si="0"/>
        <v>29.346137551193333</v>
      </c>
      <c r="F13" s="51">
        <v>29.3</v>
      </c>
      <c r="J13" s="42">
        <v>12605</v>
      </c>
      <c r="L13" s="42" t="s">
        <v>21</v>
      </c>
      <c r="O13" s="49" t="s">
        <v>50</v>
      </c>
      <c r="P13" s="43">
        <f>C13</f>
        <v>39482</v>
      </c>
      <c r="R13" s="42">
        <v>39481.370000000003</v>
      </c>
      <c r="S13" s="42">
        <v>39481</v>
      </c>
    </row>
    <row r="14" spans="2:19" x14ac:dyDescent="0.45">
      <c r="B14" s="42" t="s">
        <v>51</v>
      </c>
      <c r="C14" s="43">
        <f>'ตาราง 17.1-132'!D22</f>
        <v>8568</v>
      </c>
      <c r="D14" s="48">
        <v>8568</v>
      </c>
      <c r="E14" s="50">
        <f t="shared" si="0"/>
        <v>6.3684136198425731</v>
      </c>
      <c r="F14" s="51">
        <v>6.4</v>
      </c>
      <c r="J14" s="42">
        <v>19861</v>
      </c>
      <c r="K14" s="42">
        <f>J14+J15</f>
        <v>43373</v>
      </c>
      <c r="L14" s="42" t="s">
        <v>22</v>
      </c>
      <c r="O14" s="49" t="s">
        <v>52</v>
      </c>
      <c r="P14" s="43">
        <f>C14+C15</f>
        <v>21023</v>
      </c>
      <c r="R14" s="42">
        <v>8565.82</v>
      </c>
      <c r="S14" s="42">
        <v>8566</v>
      </c>
    </row>
    <row r="15" spans="2:19" x14ac:dyDescent="0.45">
      <c r="B15" s="42" t="s">
        <v>53</v>
      </c>
      <c r="C15" s="43">
        <f>'ตาราง 17.1-132'!D23</f>
        <v>12455</v>
      </c>
      <c r="D15" s="48">
        <v>12455</v>
      </c>
      <c r="E15" s="50">
        <f t="shared" si="0"/>
        <v>9.2575387062487451</v>
      </c>
      <c r="F15" s="51">
        <v>9.3000000000000007</v>
      </c>
      <c r="J15" s="42">
        <v>23512</v>
      </c>
      <c r="L15" s="42" t="s">
        <v>23</v>
      </c>
      <c r="P15" s="43">
        <f>SUM(P9:P14)</f>
        <v>134539</v>
      </c>
      <c r="R15" s="42">
        <v>12453.94</v>
      </c>
      <c r="S15" s="42">
        <v>12454</v>
      </c>
    </row>
    <row r="16" spans="2:19" x14ac:dyDescent="0.45">
      <c r="C16" s="43">
        <f>SUM(C8:C15)</f>
        <v>134539</v>
      </c>
      <c r="D16" s="43">
        <f>SUM(D8:D15)</f>
        <v>134539</v>
      </c>
      <c r="E16" s="50"/>
      <c r="F16" s="50">
        <f t="shared" ref="F16" si="1">SUM(F8:F15)</f>
        <v>100</v>
      </c>
      <c r="H16" s="44" t="s">
        <v>54</v>
      </c>
      <c r="I16" s="53">
        <f>SUM(F11:F15)</f>
        <v>93</v>
      </c>
      <c r="J16" s="42">
        <v>24197</v>
      </c>
      <c r="K16" s="42">
        <f>J16+J17</f>
        <v>39477</v>
      </c>
      <c r="L16" s="42" t="s">
        <v>24</v>
      </c>
      <c r="P16" s="43"/>
      <c r="S16" s="42">
        <f>SUM(S8:S15)</f>
        <v>194539</v>
      </c>
    </row>
    <row r="17" spans="2:12" x14ac:dyDescent="0.45">
      <c r="H17" s="54" t="s">
        <v>55</v>
      </c>
      <c r="I17" s="55">
        <f>SUM(F11:F13)</f>
        <v>77.3</v>
      </c>
      <c r="J17" s="42">
        <v>15280</v>
      </c>
      <c r="L17" s="42" t="s">
        <v>25</v>
      </c>
    </row>
    <row r="18" spans="2:12" x14ac:dyDescent="0.45">
      <c r="B18" s="51" t="s">
        <v>56</v>
      </c>
      <c r="H18" s="54" t="s">
        <v>52</v>
      </c>
      <c r="I18" s="55">
        <f>SUM(F14:F15)</f>
        <v>15.700000000000001</v>
      </c>
      <c r="J18" s="42">
        <v>8566</v>
      </c>
      <c r="K18" s="42">
        <f>J18</f>
        <v>8566</v>
      </c>
      <c r="L18" s="42" t="s">
        <v>26</v>
      </c>
    </row>
    <row r="19" spans="2:12" x14ac:dyDescent="0.45">
      <c r="J19" s="42">
        <v>12454</v>
      </c>
      <c r="K19" s="42">
        <f>J19</f>
        <v>12454</v>
      </c>
      <c r="L19" s="42" t="s">
        <v>27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 17.1-132</vt:lpstr>
      <vt:lpstr>ตาราง 17.1(ต่อ1ชาย)-133</vt:lpstr>
      <vt:lpstr>ตาราง 17.1(ต่อ1หญิง-134</vt:lpstr>
      <vt:lpstr>ตาราง6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</dc:creator>
  <cp:lastModifiedBy>nong</cp:lastModifiedBy>
  <cp:lastPrinted>2015-01-11T04:25:04Z</cp:lastPrinted>
  <dcterms:created xsi:type="dcterms:W3CDTF">2014-12-28T13:02:44Z</dcterms:created>
  <dcterms:modified xsi:type="dcterms:W3CDTF">2015-02-05T07:42:28Z</dcterms:modified>
</cp:coreProperties>
</file>