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0" yWindow="0" windowWidth="20490" windowHeight="7800"/>
  </bookViews>
  <sheets>
    <sheet name="ตาราง 17.3 -136" sheetId="3" r:id="rId1"/>
    <sheet name="ตาราง 17.3(ต่อ1ชาย)-137" sheetId="5" r:id="rId2"/>
    <sheet name="ตาราง 17.3(ต่อ1หญิง)-138" sheetId="6" r:id="rId3"/>
    <sheet name="ตาราง 17.3(ต่อ1ชาย)" sheetId="1" r:id="rId4"/>
    <sheet name="ตาราง 17.3(ต่อ2หญิง)" sheetId="2" r:id="rId5"/>
    <sheet name="Sheet1 (ปรับจำนวนเต็ม)" sheetId="7" r:id="rId6"/>
  </sheets>
  <definedNames>
    <definedName name="_xlnm.Print_Area" localSheetId="4">'ตาราง 17.3(ต่อ2หญิง)'!$B$1:$Z$84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D13" i="7" s="1"/>
  <c r="F13" i="7" s="1"/>
  <c r="H13" i="7" s="1"/>
  <c r="J13" i="7" s="1"/>
  <c r="L13" i="7" s="1"/>
  <c r="N13" i="7" s="1"/>
  <c r="T22" i="3" l="1"/>
  <c r="S22" i="3"/>
  <c r="R22" i="3"/>
  <c r="Q22" i="3"/>
  <c r="P22" i="3"/>
  <c r="O22" i="3"/>
  <c r="N22" i="3"/>
  <c r="M22" i="3"/>
  <c r="L22" i="3"/>
  <c r="K22" i="3"/>
  <c r="J22" i="3"/>
  <c r="I22" i="3"/>
  <c r="H22" i="3"/>
  <c r="F22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F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F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F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F18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F17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F16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F15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F14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F13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F12" i="3"/>
  <c r="T11" i="3"/>
  <c r="S11" i="3"/>
  <c r="R11" i="3"/>
  <c r="Q11" i="3"/>
  <c r="P11" i="3"/>
  <c r="O11" i="3"/>
  <c r="N11" i="3"/>
  <c r="N9" i="3" s="1"/>
  <c r="M11" i="3"/>
  <c r="L11" i="3"/>
  <c r="K11" i="3"/>
  <c r="J11" i="3"/>
  <c r="I11" i="3"/>
  <c r="H11" i="3"/>
  <c r="F11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F10" i="3"/>
  <c r="J9" i="3" l="1"/>
  <c r="R9" i="3"/>
  <c r="I9" i="3"/>
  <c r="O9" i="3"/>
  <c r="M9" i="3"/>
  <c r="L9" i="3"/>
  <c r="Q9" i="3"/>
  <c r="T9" i="3"/>
  <c r="F9" i="3"/>
  <c r="P9" i="3"/>
  <c r="H9" i="3"/>
  <c r="K9" i="3"/>
  <c r="S9" i="3"/>
  <c r="T9" i="6" l="1"/>
  <c r="N9" i="6"/>
  <c r="L9" i="6"/>
  <c r="Y21" i="2"/>
  <c r="D22" i="5"/>
  <c r="D21" i="5"/>
  <c r="D20" i="5"/>
  <c r="D19" i="5"/>
  <c r="D18" i="5"/>
  <c r="D17" i="5"/>
  <c r="D16" i="5"/>
  <c r="D15" i="5"/>
  <c r="D14" i="5"/>
  <c r="D13" i="5"/>
  <c r="D9" i="5" s="1"/>
  <c r="D12" i="5"/>
  <c r="D11" i="5"/>
  <c r="D10" i="5"/>
  <c r="S9" i="6"/>
  <c r="R9" i="6"/>
  <c r="Q9" i="6"/>
  <c r="P9" i="6"/>
  <c r="O9" i="6"/>
  <c r="M9" i="6"/>
  <c r="K9" i="6"/>
  <c r="J9" i="6"/>
  <c r="I9" i="6"/>
  <c r="H9" i="6"/>
  <c r="T9" i="5"/>
  <c r="R9" i="5"/>
  <c r="P9" i="5"/>
  <c r="O9" i="5"/>
  <c r="N9" i="5"/>
  <c r="M9" i="5"/>
  <c r="L9" i="5"/>
  <c r="K9" i="5"/>
  <c r="J9" i="5"/>
  <c r="I9" i="5"/>
  <c r="H9" i="5"/>
  <c r="F9" i="5"/>
  <c r="X11" i="2"/>
  <c r="V11" i="2"/>
  <c r="T11" i="2"/>
  <c r="R11" i="2"/>
  <c r="P11" i="2"/>
  <c r="N11" i="2"/>
  <c r="L11" i="2"/>
  <c r="J11" i="2"/>
  <c r="Y9" i="2"/>
  <c r="X14" i="2"/>
  <c r="X10" i="2" s="1"/>
  <c r="V14" i="2"/>
  <c r="V10" i="2" s="1"/>
  <c r="T14" i="2"/>
  <c r="T10" i="2" s="1"/>
  <c r="R14" i="2"/>
  <c r="R10" i="2" s="1"/>
  <c r="P14" i="2"/>
  <c r="P10" i="2" s="1"/>
  <c r="N14" i="2"/>
  <c r="N10" i="2" s="1"/>
  <c r="L14" i="2"/>
  <c r="J14" i="2"/>
  <c r="J10" i="2" s="1"/>
  <c r="H79" i="2"/>
  <c r="X16" i="2"/>
  <c r="X13" i="2"/>
  <c r="V13" i="2"/>
  <c r="T13" i="2"/>
  <c r="R13" i="2"/>
  <c r="P13" i="2"/>
  <c r="N13" i="2"/>
  <c r="L13" i="2"/>
  <c r="J13" i="2"/>
  <c r="X76" i="2"/>
  <c r="V76" i="2"/>
  <c r="T76" i="2"/>
  <c r="R76" i="2"/>
  <c r="P76" i="2"/>
  <c r="N76" i="2"/>
  <c r="L76" i="2"/>
  <c r="J76" i="2"/>
  <c r="X71" i="2"/>
  <c r="V71" i="2"/>
  <c r="T71" i="2"/>
  <c r="R71" i="2"/>
  <c r="P71" i="2"/>
  <c r="N71" i="2"/>
  <c r="L71" i="2"/>
  <c r="J71" i="2"/>
  <c r="V66" i="2"/>
  <c r="T66" i="2"/>
  <c r="R66" i="2"/>
  <c r="P66" i="2"/>
  <c r="N66" i="2"/>
  <c r="L66" i="2"/>
  <c r="J66" i="2"/>
  <c r="X61" i="2"/>
  <c r="V61" i="2"/>
  <c r="T61" i="2"/>
  <c r="R61" i="2"/>
  <c r="P61" i="2"/>
  <c r="N61" i="2"/>
  <c r="L61" i="2"/>
  <c r="J61" i="2"/>
  <c r="X56" i="2"/>
  <c r="V56" i="2"/>
  <c r="T56" i="2"/>
  <c r="R56" i="2"/>
  <c r="P56" i="2"/>
  <c r="N56" i="2"/>
  <c r="L56" i="2"/>
  <c r="J56" i="2"/>
  <c r="X51" i="2"/>
  <c r="V51" i="2"/>
  <c r="T51" i="2"/>
  <c r="R51" i="2"/>
  <c r="P51" i="2"/>
  <c r="N51" i="2"/>
  <c r="L51" i="2"/>
  <c r="J51" i="2"/>
  <c r="X46" i="2"/>
  <c r="V46" i="2"/>
  <c r="T46" i="2"/>
  <c r="R46" i="2"/>
  <c r="P46" i="2"/>
  <c r="N46" i="2"/>
  <c r="L46" i="2"/>
  <c r="J46" i="2"/>
  <c r="X41" i="2"/>
  <c r="V41" i="2"/>
  <c r="T41" i="2"/>
  <c r="R41" i="2"/>
  <c r="P41" i="2"/>
  <c r="N41" i="2"/>
  <c r="L41" i="2"/>
  <c r="J41" i="2"/>
  <c r="X36" i="2"/>
  <c r="V36" i="2"/>
  <c r="T36" i="2"/>
  <c r="R36" i="2"/>
  <c r="P36" i="2"/>
  <c r="N36" i="2"/>
  <c r="L36" i="2"/>
  <c r="J36" i="2"/>
  <c r="X31" i="2"/>
  <c r="V31" i="2"/>
  <c r="T31" i="2"/>
  <c r="R31" i="2"/>
  <c r="P31" i="2"/>
  <c r="N31" i="2"/>
  <c r="L31" i="2"/>
  <c r="J31" i="2"/>
  <c r="X26" i="2"/>
  <c r="X12" i="2" s="1"/>
  <c r="V26" i="2"/>
  <c r="T26" i="2"/>
  <c r="R26" i="2"/>
  <c r="P26" i="2"/>
  <c r="N26" i="2"/>
  <c r="L26" i="2"/>
  <c r="J26" i="2"/>
  <c r="X21" i="2"/>
  <c r="V21" i="2"/>
  <c r="T21" i="2"/>
  <c r="R21" i="2"/>
  <c r="P21" i="2"/>
  <c r="N21" i="2"/>
  <c r="L21" i="2"/>
  <c r="J21" i="2"/>
  <c r="V16" i="2"/>
  <c r="T16" i="2"/>
  <c r="T12" i="2" s="1"/>
  <c r="R16" i="2"/>
  <c r="R12" i="2" s="1"/>
  <c r="P16" i="2"/>
  <c r="N16" i="2"/>
  <c r="L16" i="2"/>
  <c r="J16" i="2"/>
  <c r="Y74" i="1"/>
  <c r="W74" i="1"/>
  <c r="U74" i="1"/>
  <c r="S74" i="1"/>
  <c r="Q74" i="1"/>
  <c r="O74" i="1"/>
  <c r="M74" i="1"/>
  <c r="K74" i="1"/>
  <c r="W69" i="1"/>
  <c r="U69" i="1"/>
  <c r="S69" i="1"/>
  <c r="Q69" i="1"/>
  <c r="O69" i="1"/>
  <c r="M69" i="1"/>
  <c r="K69" i="1"/>
  <c r="Y64" i="1"/>
  <c r="W64" i="1"/>
  <c r="U64" i="1"/>
  <c r="S64" i="1"/>
  <c r="Q64" i="1"/>
  <c r="O64" i="1"/>
  <c r="M64" i="1"/>
  <c r="K64" i="1"/>
  <c r="Y59" i="1"/>
  <c r="W59" i="1"/>
  <c r="U59" i="1"/>
  <c r="S59" i="1"/>
  <c r="Q59" i="1"/>
  <c r="O59" i="1"/>
  <c r="M59" i="1"/>
  <c r="K59" i="1"/>
  <c r="Y54" i="1"/>
  <c r="W54" i="1"/>
  <c r="U54" i="1"/>
  <c r="S54" i="1"/>
  <c r="Q54" i="1"/>
  <c r="O54" i="1"/>
  <c r="M54" i="1"/>
  <c r="K54" i="1"/>
  <c r="Y49" i="1"/>
  <c r="W49" i="1"/>
  <c r="U49" i="1"/>
  <c r="S49" i="1"/>
  <c r="Q49" i="1"/>
  <c r="O49" i="1"/>
  <c r="M49" i="1"/>
  <c r="K49" i="1"/>
  <c r="Y44" i="1"/>
  <c r="W44" i="1"/>
  <c r="U44" i="1"/>
  <c r="S44" i="1"/>
  <c r="Q44" i="1"/>
  <c r="O44" i="1"/>
  <c r="M44" i="1"/>
  <c r="K44" i="1"/>
  <c r="K45" i="1"/>
  <c r="M45" i="1"/>
  <c r="O45" i="1"/>
  <c r="Q45" i="1"/>
  <c r="S45" i="1"/>
  <c r="U45" i="1"/>
  <c r="W45" i="1"/>
  <c r="Y45" i="1"/>
  <c r="Y39" i="1"/>
  <c r="W39" i="1"/>
  <c r="U39" i="1"/>
  <c r="S39" i="1"/>
  <c r="Q39" i="1"/>
  <c r="O39" i="1"/>
  <c r="M39" i="1"/>
  <c r="K39" i="1"/>
  <c r="Y34" i="1"/>
  <c r="W34" i="1"/>
  <c r="U34" i="1"/>
  <c r="S34" i="1"/>
  <c r="Q34" i="1"/>
  <c r="O34" i="1"/>
  <c r="M34" i="1"/>
  <c r="K34" i="1"/>
  <c r="Y29" i="1"/>
  <c r="W29" i="1"/>
  <c r="U29" i="1"/>
  <c r="S29" i="1"/>
  <c r="Q29" i="1"/>
  <c r="O29" i="1"/>
  <c r="M29" i="1"/>
  <c r="K29" i="1"/>
  <c r="Y24" i="1"/>
  <c r="W24" i="1"/>
  <c r="U24" i="1"/>
  <c r="S24" i="1"/>
  <c r="Q24" i="1"/>
  <c r="O24" i="1"/>
  <c r="M24" i="1"/>
  <c r="K24" i="1"/>
  <c r="Y19" i="1"/>
  <c r="W19" i="1"/>
  <c r="U19" i="1"/>
  <c r="S19" i="1"/>
  <c r="Q19" i="1"/>
  <c r="O19" i="1"/>
  <c r="M19" i="1"/>
  <c r="K19" i="1"/>
  <c r="Y14" i="1"/>
  <c r="W14" i="1"/>
  <c r="U14" i="1"/>
  <c r="U10" i="1" s="1"/>
  <c r="S14" i="1"/>
  <c r="S10" i="1" s="1"/>
  <c r="Q14" i="1"/>
  <c r="O14" i="1"/>
  <c r="M14" i="1"/>
  <c r="M10" i="1" s="1"/>
  <c r="K14" i="1"/>
  <c r="K10" i="1" s="1"/>
  <c r="Y12" i="1"/>
  <c r="Y11" i="1" s="1"/>
  <c r="W12" i="1"/>
  <c r="W11" i="1" s="1"/>
  <c r="U12" i="1"/>
  <c r="U11" i="1" s="1"/>
  <c r="S12" i="1"/>
  <c r="S11" i="1" s="1"/>
  <c r="Q12" i="1"/>
  <c r="Q11" i="1" s="1"/>
  <c r="O12" i="1"/>
  <c r="O11" i="1" s="1"/>
  <c r="M12" i="1"/>
  <c r="M11" i="1" s="1"/>
  <c r="K12" i="1"/>
  <c r="K11" i="1" s="1"/>
  <c r="Z77" i="1"/>
  <c r="W75" i="1"/>
  <c r="U75" i="1"/>
  <c r="S75" i="1"/>
  <c r="Q75" i="1"/>
  <c r="O75" i="1"/>
  <c r="M75" i="1"/>
  <c r="K75" i="1"/>
  <c r="Y79" i="2"/>
  <c r="V77" i="2"/>
  <c r="T77" i="2"/>
  <c r="R77" i="2"/>
  <c r="P77" i="2"/>
  <c r="N77" i="2"/>
  <c r="L77" i="2"/>
  <c r="J77" i="2"/>
  <c r="Y74" i="2"/>
  <c r="V72" i="2"/>
  <c r="T72" i="2"/>
  <c r="R72" i="2"/>
  <c r="P72" i="2"/>
  <c r="N72" i="2"/>
  <c r="L72" i="2"/>
  <c r="J72" i="2"/>
  <c r="Z72" i="1"/>
  <c r="W70" i="1"/>
  <c r="U70" i="1"/>
  <c r="S70" i="1"/>
  <c r="Q70" i="1"/>
  <c r="O70" i="1"/>
  <c r="M70" i="1"/>
  <c r="K70" i="1"/>
  <c r="Y69" i="2"/>
  <c r="V67" i="2"/>
  <c r="T67" i="2"/>
  <c r="R67" i="2"/>
  <c r="P67" i="2"/>
  <c r="N67" i="2"/>
  <c r="L67" i="2"/>
  <c r="J67" i="2"/>
  <c r="Z67" i="1"/>
  <c r="Y65" i="1"/>
  <c r="W65" i="1"/>
  <c r="U65" i="1"/>
  <c r="S65" i="1"/>
  <c r="Q65" i="1"/>
  <c r="O65" i="1"/>
  <c r="M65" i="1"/>
  <c r="K65" i="1"/>
  <c r="Y64" i="2"/>
  <c r="X62" i="2"/>
  <c r="V62" i="2"/>
  <c r="T62" i="2"/>
  <c r="R62" i="2"/>
  <c r="P62" i="2"/>
  <c r="N62" i="2"/>
  <c r="L62" i="2"/>
  <c r="J62" i="2"/>
  <c r="Z62" i="1"/>
  <c r="Y60" i="1"/>
  <c r="W60" i="1"/>
  <c r="U60" i="1"/>
  <c r="S60" i="1"/>
  <c r="Q60" i="1"/>
  <c r="O60" i="1"/>
  <c r="M60" i="1"/>
  <c r="K60" i="1"/>
  <c r="Y59" i="2"/>
  <c r="X57" i="2"/>
  <c r="V57" i="2"/>
  <c r="T57" i="2"/>
  <c r="R57" i="2"/>
  <c r="P57" i="2"/>
  <c r="N57" i="2"/>
  <c r="L57" i="2"/>
  <c r="J57" i="2"/>
  <c r="Z57" i="1"/>
  <c r="Y55" i="1"/>
  <c r="W55" i="1"/>
  <c r="U55" i="1"/>
  <c r="S55" i="1"/>
  <c r="Q55" i="1"/>
  <c r="O55" i="1"/>
  <c r="M55" i="1"/>
  <c r="K55" i="1"/>
  <c r="Y54" i="2"/>
  <c r="X52" i="2"/>
  <c r="V52" i="2"/>
  <c r="T52" i="2"/>
  <c r="R52" i="2"/>
  <c r="P52" i="2"/>
  <c r="N52" i="2"/>
  <c r="L52" i="2"/>
  <c r="J52" i="2"/>
  <c r="Z52" i="1"/>
  <c r="Y50" i="1"/>
  <c r="Y51" i="1" s="1"/>
  <c r="W50" i="1"/>
  <c r="U50" i="1"/>
  <c r="S50" i="1"/>
  <c r="Q50" i="1"/>
  <c r="Q51" i="1" s="1"/>
  <c r="O50" i="1"/>
  <c r="M50" i="1"/>
  <c r="K50" i="1"/>
  <c r="Y49" i="2"/>
  <c r="X47" i="2"/>
  <c r="V47" i="2"/>
  <c r="T47" i="2"/>
  <c r="R47" i="2"/>
  <c r="P47" i="2"/>
  <c r="N47" i="2"/>
  <c r="L47" i="2"/>
  <c r="J47" i="2"/>
  <c r="Z47" i="1"/>
  <c r="Y44" i="2"/>
  <c r="X42" i="2"/>
  <c r="V42" i="2"/>
  <c r="T42" i="2"/>
  <c r="R42" i="2"/>
  <c r="P42" i="2"/>
  <c r="N42" i="2"/>
  <c r="L42" i="2"/>
  <c r="J42" i="2"/>
  <c r="Z42" i="1"/>
  <c r="Y40" i="1"/>
  <c r="W40" i="1"/>
  <c r="U40" i="1"/>
  <c r="S40" i="1"/>
  <c r="Q40" i="1"/>
  <c r="O40" i="1"/>
  <c r="M40" i="1"/>
  <c r="K40" i="1"/>
  <c r="Y39" i="2"/>
  <c r="X37" i="2"/>
  <c r="V37" i="2"/>
  <c r="T37" i="2"/>
  <c r="R37" i="2"/>
  <c r="P37" i="2"/>
  <c r="N37" i="2"/>
  <c r="L37" i="2"/>
  <c r="J37" i="2"/>
  <c r="Z37" i="1"/>
  <c r="Y35" i="1"/>
  <c r="W35" i="1"/>
  <c r="U35" i="1"/>
  <c r="S35" i="1"/>
  <c r="Q35" i="1"/>
  <c r="O35" i="1"/>
  <c r="M35" i="1"/>
  <c r="K35" i="1"/>
  <c r="Y34" i="2"/>
  <c r="X32" i="2"/>
  <c r="V32" i="2"/>
  <c r="T32" i="2"/>
  <c r="R32" i="2"/>
  <c r="P32" i="2"/>
  <c r="N32" i="2"/>
  <c r="L32" i="2"/>
  <c r="J32" i="2"/>
  <c r="Z32" i="1"/>
  <c r="Y30" i="1"/>
  <c r="W30" i="1"/>
  <c r="U30" i="1"/>
  <c r="S30" i="1"/>
  <c r="Q30" i="1"/>
  <c r="O30" i="1"/>
  <c r="M30" i="1"/>
  <c r="K30" i="1"/>
  <c r="Y29" i="2"/>
  <c r="X27" i="2"/>
  <c r="V27" i="2"/>
  <c r="T27" i="2"/>
  <c r="R27" i="2"/>
  <c r="P27" i="2"/>
  <c r="N27" i="2"/>
  <c r="L27" i="2"/>
  <c r="J27" i="2"/>
  <c r="Z27" i="1"/>
  <c r="Y25" i="1"/>
  <c r="W25" i="1"/>
  <c r="U25" i="1"/>
  <c r="S25" i="1"/>
  <c r="Q25" i="1"/>
  <c r="O25" i="1"/>
  <c r="M25" i="1"/>
  <c r="K25" i="1"/>
  <c r="Z24" i="2"/>
  <c r="X22" i="2"/>
  <c r="J22" i="2"/>
  <c r="V22" i="2"/>
  <c r="T22" i="2"/>
  <c r="R22" i="2"/>
  <c r="P22" i="2"/>
  <c r="N22" i="2"/>
  <c r="L22" i="2"/>
  <c r="Y20" i="1"/>
  <c r="W20" i="1"/>
  <c r="U20" i="1"/>
  <c r="S20" i="1"/>
  <c r="Q20" i="1"/>
  <c r="O20" i="1"/>
  <c r="M20" i="1"/>
  <c r="K20" i="1"/>
  <c r="Z22" i="1"/>
  <c r="Z17" i="1"/>
  <c r="Y19" i="2"/>
  <c r="X17" i="2"/>
  <c r="V17" i="2"/>
  <c r="T17" i="2"/>
  <c r="R17" i="2"/>
  <c r="P17" i="2"/>
  <c r="N17" i="2"/>
  <c r="L17" i="2"/>
  <c r="J17" i="2"/>
  <c r="Y15" i="1"/>
  <c r="W15" i="1"/>
  <c r="U15" i="1"/>
  <c r="S15" i="1"/>
  <c r="Q15" i="1"/>
  <c r="O15" i="1"/>
  <c r="M15" i="1"/>
  <c r="K15" i="1"/>
  <c r="I75" i="2"/>
  <c r="I70" i="2"/>
  <c r="I65" i="2"/>
  <c r="T68" i="2" s="1"/>
  <c r="I60" i="2"/>
  <c r="T63" i="2" s="1"/>
  <c r="I55" i="2"/>
  <c r="I50" i="2"/>
  <c r="I45" i="2"/>
  <c r="I40" i="2"/>
  <c r="I35" i="2"/>
  <c r="I30" i="2"/>
  <c r="I25" i="2"/>
  <c r="I20" i="2"/>
  <c r="I15" i="2"/>
  <c r="I9" i="2"/>
  <c r="H73" i="1"/>
  <c r="I73" i="1" s="1"/>
  <c r="H68" i="1"/>
  <c r="K71" i="1" s="1"/>
  <c r="H63" i="1"/>
  <c r="H58" i="1"/>
  <c r="I58" i="1" s="1"/>
  <c r="H53" i="1"/>
  <c r="I53" i="1" s="1"/>
  <c r="H48" i="1"/>
  <c r="I48" i="1" s="1"/>
  <c r="H43" i="1"/>
  <c r="I43" i="1" s="1"/>
  <c r="H38" i="1"/>
  <c r="I38" i="1" s="1"/>
  <c r="H33" i="1"/>
  <c r="I33" i="1" s="1"/>
  <c r="H28" i="1"/>
  <c r="I28" i="1" s="1"/>
  <c r="H23" i="1"/>
  <c r="S26" i="1" s="1"/>
  <c r="H18" i="1"/>
  <c r="I18" i="1" s="1"/>
  <c r="H13" i="1"/>
  <c r="I13" i="1" s="1"/>
  <c r="H9" i="1"/>
  <c r="F9" i="6" l="1"/>
  <c r="J12" i="2"/>
  <c r="L12" i="2"/>
  <c r="N12" i="2"/>
  <c r="P12" i="2"/>
  <c r="L33" i="2"/>
  <c r="X38" i="2"/>
  <c r="V12" i="2"/>
  <c r="Y14" i="2"/>
  <c r="L10" i="2"/>
  <c r="D9" i="6"/>
  <c r="Y13" i="2"/>
  <c r="I12" i="2"/>
  <c r="X53" i="2"/>
  <c r="P63" i="2"/>
  <c r="I36" i="2"/>
  <c r="I66" i="2"/>
  <c r="N48" i="2"/>
  <c r="J53" i="2"/>
  <c r="V58" i="2"/>
  <c r="I26" i="2"/>
  <c r="I61" i="2"/>
  <c r="P28" i="2"/>
  <c r="I51" i="2"/>
  <c r="P48" i="2"/>
  <c r="J23" i="2"/>
  <c r="R28" i="2"/>
  <c r="N33" i="2"/>
  <c r="J38" i="2"/>
  <c r="T73" i="2"/>
  <c r="T78" i="2"/>
  <c r="X28" i="2"/>
  <c r="L68" i="2"/>
  <c r="T58" i="2"/>
  <c r="N63" i="2"/>
  <c r="V68" i="2"/>
  <c r="R73" i="2"/>
  <c r="R78" i="2"/>
  <c r="I46" i="2"/>
  <c r="X23" i="2"/>
  <c r="T28" i="2"/>
  <c r="P33" i="2"/>
  <c r="L38" i="2"/>
  <c r="X43" i="2"/>
  <c r="R48" i="2"/>
  <c r="L53" i="2"/>
  <c r="X58" i="2"/>
  <c r="R63" i="2"/>
  <c r="J68" i="2"/>
  <c r="V73" i="2"/>
  <c r="V78" i="2"/>
  <c r="I21" i="2"/>
  <c r="V28" i="2"/>
  <c r="R33" i="2"/>
  <c r="N38" i="2"/>
  <c r="J43" i="2"/>
  <c r="T48" i="2"/>
  <c r="N53" i="2"/>
  <c r="J58" i="2"/>
  <c r="I31" i="2"/>
  <c r="T33" i="2"/>
  <c r="P38" i="2"/>
  <c r="L43" i="2"/>
  <c r="V48" i="2"/>
  <c r="P53" i="2"/>
  <c r="L58" i="2"/>
  <c r="V63" i="2"/>
  <c r="N68" i="2"/>
  <c r="J73" i="2"/>
  <c r="Y77" i="2"/>
  <c r="I16" i="2"/>
  <c r="T43" i="2"/>
  <c r="V43" i="2"/>
  <c r="J28" i="2"/>
  <c r="V33" i="2"/>
  <c r="R38" i="2"/>
  <c r="N43" i="2"/>
  <c r="X48" i="2"/>
  <c r="R53" i="2"/>
  <c r="N58" i="2"/>
  <c r="X63" i="2"/>
  <c r="P68" i="2"/>
  <c r="L73" i="2"/>
  <c r="L78" i="2"/>
  <c r="I56" i="2"/>
  <c r="I76" i="2"/>
  <c r="L28" i="2"/>
  <c r="X33" i="2"/>
  <c r="T38" i="2"/>
  <c r="P43" i="2"/>
  <c r="J48" i="2"/>
  <c r="T53" i="2"/>
  <c r="P58" i="2"/>
  <c r="Y62" i="2"/>
  <c r="J63" i="2"/>
  <c r="R68" i="2"/>
  <c r="N73" i="2"/>
  <c r="N78" i="2"/>
  <c r="I41" i="2"/>
  <c r="N28" i="2"/>
  <c r="J33" i="2"/>
  <c r="V38" i="2"/>
  <c r="R43" i="2"/>
  <c r="L48" i="2"/>
  <c r="V53" i="2"/>
  <c r="R58" i="2"/>
  <c r="L63" i="2"/>
  <c r="P73" i="2"/>
  <c r="P78" i="2"/>
  <c r="I71" i="2"/>
  <c r="W10" i="1"/>
  <c r="Y10" i="1"/>
  <c r="I69" i="1"/>
  <c r="U66" i="1"/>
  <c r="O10" i="1"/>
  <c r="I10" i="1" s="1"/>
  <c r="Q10" i="1"/>
  <c r="I44" i="1"/>
  <c r="I49" i="1"/>
  <c r="I59" i="1"/>
  <c r="I54" i="1"/>
  <c r="I64" i="1"/>
  <c r="I74" i="1"/>
  <c r="M26" i="1"/>
  <c r="U51" i="1"/>
  <c r="S66" i="1"/>
  <c r="I14" i="1"/>
  <c r="I19" i="1"/>
  <c r="I9" i="1"/>
  <c r="O66" i="1"/>
  <c r="I68" i="1"/>
  <c r="O26" i="1"/>
  <c r="M46" i="1"/>
  <c r="Y66" i="1"/>
  <c r="O46" i="1"/>
  <c r="I34" i="1"/>
  <c r="I39" i="1"/>
  <c r="H77" i="1"/>
  <c r="Q46" i="1"/>
  <c r="O51" i="1"/>
  <c r="I23" i="1"/>
  <c r="I63" i="1"/>
  <c r="W46" i="1"/>
  <c r="Z11" i="1"/>
  <c r="W26" i="1"/>
  <c r="Y46" i="1"/>
  <c r="Q66" i="1"/>
  <c r="Z75" i="1"/>
  <c r="I24" i="1"/>
  <c r="U26" i="1"/>
  <c r="W51" i="1"/>
  <c r="I29" i="1"/>
  <c r="Z12" i="1"/>
  <c r="K36" i="1"/>
  <c r="W41" i="1"/>
  <c r="O61" i="1"/>
  <c r="U76" i="1"/>
  <c r="Y26" i="1"/>
  <c r="Q31" i="1"/>
  <c r="M36" i="1"/>
  <c r="Y41" i="1"/>
  <c r="S46" i="1"/>
  <c r="K51" i="1"/>
  <c r="W56" i="1"/>
  <c r="Q61" i="1"/>
  <c r="Z70" i="1"/>
  <c r="U71" i="1"/>
  <c r="W76" i="1"/>
  <c r="O31" i="1"/>
  <c r="U56" i="1"/>
  <c r="K26" i="1"/>
  <c r="S31" i="1"/>
  <c r="O36" i="1"/>
  <c r="K41" i="1"/>
  <c r="U46" i="1"/>
  <c r="M51" i="1"/>
  <c r="Y56" i="1"/>
  <c r="S61" i="1"/>
  <c r="W66" i="1"/>
  <c r="M71" i="1"/>
  <c r="U31" i="1"/>
  <c r="Q36" i="1"/>
  <c r="M41" i="1"/>
  <c r="K56" i="1"/>
  <c r="U61" i="1"/>
  <c r="O71" i="1"/>
  <c r="K76" i="1"/>
  <c r="W31" i="1"/>
  <c r="M56" i="1"/>
  <c r="Z65" i="1"/>
  <c r="K66" i="1"/>
  <c r="Q71" i="1"/>
  <c r="M76" i="1"/>
  <c r="S36" i="1"/>
  <c r="O41" i="1"/>
  <c r="W61" i="1"/>
  <c r="Q26" i="1"/>
  <c r="Y31" i="1"/>
  <c r="U36" i="1"/>
  <c r="Q41" i="1"/>
  <c r="K46" i="1"/>
  <c r="S51" i="1"/>
  <c r="O56" i="1"/>
  <c r="Y61" i="1"/>
  <c r="M66" i="1"/>
  <c r="S71" i="1"/>
  <c r="O76" i="1"/>
  <c r="K31" i="1"/>
  <c r="W36" i="1"/>
  <c r="S41" i="1"/>
  <c r="Q56" i="1"/>
  <c r="K61" i="1"/>
  <c r="Z60" i="1"/>
  <c r="Q76" i="1"/>
  <c r="M31" i="1"/>
  <c r="Y36" i="1"/>
  <c r="U41" i="1"/>
  <c r="S56" i="1"/>
  <c r="M61" i="1"/>
  <c r="W71" i="1"/>
  <c r="S76" i="1"/>
  <c r="J78" i="2"/>
  <c r="Y78" i="2" s="1"/>
  <c r="Y72" i="2"/>
  <c r="Y67" i="2"/>
  <c r="Y22" i="2"/>
  <c r="T18" i="2"/>
  <c r="T23" i="2"/>
  <c r="L23" i="2"/>
  <c r="R23" i="2"/>
  <c r="X18" i="2"/>
  <c r="N23" i="2"/>
  <c r="V23" i="2"/>
  <c r="V18" i="2"/>
  <c r="L18" i="2"/>
  <c r="P23" i="2"/>
  <c r="J18" i="2"/>
  <c r="P18" i="2"/>
  <c r="N18" i="2"/>
  <c r="R18" i="2"/>
  <c r="K21" i="1"/>
  <c r="U16" i="1"/>
  <c r="W21" i="1"/>
  <c r="S16" i="1"/>
  <c r="W16" i="1"/>
  <c r="S21" i="1"/>
  <c r="Q21" i="1"/>
  <c r="Q16" i="1"/>
  <c r="Y16" i="1"/>
  <c r="O21" i="1"/>
  <c r="U21" i="1"/>
  <c r="O16" i="1"/>
  <c r="M21" i="1"/>
  <c r="K16" i="1"/>
  <c r="Y21" i="1"/>
  <c r="M16" i="1"/>
  <c r="Y73" i="2" l="1"/>
  <c r="Y68" i="2"/>
  <c r="Y33" i="2"/>
  <c r="Y53" i="2"/>
  <c r="Y63" i="2"/>
  <c r="Y28" i="2"/>
  <c r="Y38" i="2"/>
  <c r="Y48" i="2"/>
  <c r="Y58" i="2"/>
  <c r="Y43" i="2"/>
  <c r="Z66" i="1"/>
  <c r="Z56" i="1"/>
  <c r="Z36" i="1"/>
  <c r="Z71" i="1"/>
  <c r="Z51" i="1"/>
  <c r="Z41" i="1"/>
  <c r="Z61" i="1"/>
  <c r="Z31" i="1"/>
  <c r="Z46" i="1"/>
  <c r="Z76" i="1"/>
  <c r="Z26" i="1"/>
  <c r="Y23" i="2"/>
  <c r="Z23" i="2"/>
  <c r="Y18" i="2"/>
  <c r="Z21" i="1"/>
  <c r="Z16" i="1"/>
</calcChain>
</file>

<file path=xl/sharedStrings.xml><?xml version="1.0" encoding="utf-8"?>
<sst xmlns="http://schemas.openxmlformats.org/spreadsheetml/2006/main" count="229" uniqueCount="85">
  <si>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</si>
  <si>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>Tabde  17.3  Number of holder's household members by sex, age group and size of total area of holding (including holders) (Contd.)</t>
  </si>
  <si>
    <t xml:space="preserve">       เพศและหมวดอายุ         Sex and age group</t>
  </si>
  <si>
    <t xml:space="preserve">       รวม        Total </t>
  </si>
  <si>
    <t>ขนาดเนื้อที่ถือครองทั้งสิ้น  (ไร่)  Size of total area of holding (rai)</t>
  </si>
  <si>
    <t xml:space="preserve">ต่ำกว่า  Under  2                              </t>
  </si>
  <si>
    <t>2  -  5</t>
  </si>
  <si>
    <t>6  -  9</t>
  </si>
  <si>
    <t>10  -  19</t>
  </si>
  <si>
    <t>20  -  39</t>
  </si>
  <si>
    <t>40  -  59</t>
  </si>
  <si>
    <t>60  -  139</t>
  </si>
  <si>
    <t xml:space="preserve">  140  ขึ้นไป         And over</t>
  </si>
  <si>
    <t>ชาย  Male</t>
  </si>
  <si>
    <t xml:space="preserve">     ต่ำกว่า  Under 15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</si>
  <si>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</si>
  <si>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</si>
  <si>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</si>
  <si>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</si>
  <si>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</si>
  <si>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</si>
  <si>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</si>
  <si>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</si>
  <si>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</si>
  <si>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60      -      64</t>
  </si>
  <si>
    <t xml:space="preserve">       65      -      69</t>
  </si>
  <si>
    <t xml:space="preserve">           -</t>
  </si>
  <si>
    <t xml:space="preserve">       70  ขึ้นไป  and over</t>
  </si>
  <si>
    <t>Table   17.3  Number of holder's household members by sex, age group and size of total area of holding (including holding) (Contd.)</t>
  </si>
  <si>
    <t xml:space="preserve">  140  ขึ้นไป  And over</t>
  </si>
  <si>
    <t>หญิง  Female</t>
  </si>
  <si>
    <t>-</t>
  </si>
  <si>
    <t>sum</t>
  </si>
  <si>
    <t>นำไปใช้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</si>
  <si>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</si>
  <si>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  17.3  Number of holder's household members by sex, age grou and size of total area of holding  (including holders)</t>
  </si>
  <si>
    <t xml:space="preserve">ต่ำกว่า  Under  2                               </t>
  </si>
  <si>
    <t>รวม  Total</t>
  </si>
  <si>
    <t xml:space="preserve">ตาราง      17.7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</t>
  </si>
  <si>
    <t>TABLE  17.7   NUMBER OF HOLDER'S HOUSEHOLD MEMBERS 10 YEARS  AND OVER BY ACTIVITY STATUS , SEX AND AGE GROUP   (INCLUDING HOLDER)</t>
  </si>
  <si>
    <t>CWT</t>
  </si>
  <si>
    <t>50</t>
  </si>
  <si>
    <t>รวม</t>
  </si>
  <si>
    <t>ทำงานเชิงเศรษฐกิจ    Economically active</t>
  </si>
  <si>
    <t xml:space="preserve">ทำงานเกษตรในที่ </t>
  </si>
  <si>
    <t>ทำงานเกษตรในที่ถือครองและทำงานอื่น</t>
  </si>
  <si>
    <t>ทำงานอื่นเป็นหลักและ ทำงานเกษตรในที่ถือครองด้วย (ไม่ทำงานเกษตรในที่ถือครอง)</t>
  </si>
  <si>
    <t xml:space="preserve">Engaged in agricultural </t>
  </si>
  <si>
    <t>work on the holding and other works</t>
  </si>
  <si>
    <t>ไม่ทำงานเชิงเศรษฐกิจ</t>
  </si>
  <si>
    <t>เพศและหมวดอายุของผู้ถือครอง</t>
  </si>
  <si>
    <t>ถือครองอย่างเดียว</t>
  </si>
  <si>
    <t>ทำงานเกษตรในที่ถือครองเป็นหลักและทำงานอื่นด้วย</t>
  </si>
  <si>
    <t>ทำงานอื่นเป็นหลักและ ทำงานเกษตรในที่ถือครองด้วย</t>
  </si>
  <si>
    <t xml:space="preserve">Mainly engaged </t>
  </si>
  <si>
    <t>Not  economically active  work</t>
  </si>
  <si>
    <t xml:space="preserve">Sex and age group of holder      </t>
  </si>
  <si>
    <t>Total</t>
  </si>
  <si>
    <t>Sub - total</t>
  </si>
  <si>
    <t>Engaged in agricultural work on  the holding only</t>
  </si>
  <si>
    <t>in other works</t>
  </si>
  <si>
    <t xml:space="preserve">Mainly engaged in </t>
  </si>
  <si>
    <t xml:space="preserve">(Not engaged </t>
  </si>
  <si>
    <t xml:space="preserve">agricultural work </t>
  </si>
  <si>
    <t xml:space="preserve"> in agricultural </t>
  </si>
  <si>
    <t>on other holdings</t>
  </si>
  <si>
    <t>work on the holding)</t>
  </si>
  <si>
    <t xml:space="preserve"> Total                                            </t>
  </si>
  <si>
    <t xml:space="preserve">10 - 14                                           </t>
  </si>
  <si>
    <t xml:space="preserve">15 - 19                                           </t>
  </si>
  <si>
    <t xml:space="preserve">20 - 24                                           </t>
  </si>
  <si>
    <t xml:space="preserve">25 - 29                                           </t>
  </si>
  <si>
    <t xml:space="preserve">30 - 34                                           </t>
  </si>
  <si>
    <t xml:space="preserve">35 - 39                                           </t>
  </si>
  <si>
    <t xml:space="preserve">40 - 44                                           </t>
  </si>
  <si>
    <t xml:space="preserve">45 - 49                                           </t>
  </si>
  <si>
    <t xml:space="preserve">50 - 54                                           </t>
  </si>
  <si>
    <t xml:space="preserve">55 - 59                                           </t>
  </si>
  <si>
    <t xml:space="preserve">60 - 64                                           </t>
  </si>
  <si>
    <t xml:space="preserve">65 - 69                                           </t>
  </si>
  <si>
    <t xml:space="preserve">70 and over                                       </t>
  </si>
  <si>
    <t xml:space="preserve"> Male                                             </t>
  </si>
  <si>
    <t xml:space="preserve"> Female                                           </t>
  </si>
  <si>
    <t xml:space="preserve">ที่มา :  </t>
  </si>
  <si>
    <t xml:space="preserve">Source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</si>
</sst>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#,##0.0000000000000"/>
  </numFmts>
  <fonts count="21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2"/>
      <name val="AngsanaUPC"/>
      <family val="1"/>
      <charset val="222"/>
    </font>
    <font>
      <sz val="14"/>
      <color rgb="FFFF0000"/>
      <name val="AngsanaUPC"/>
      <family val="1"/>
      <charset val="222"/>
    </font>
    <font>
      <sz val="14"/>
      <name val="AngsanaUPC"/>
      <family val="1"/>
      <charset val="222"/>
    </font>
    <font>
      <sz val="15.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3" fillId="0" borderId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textRotation="180"/>
    </xf>
    <xf numFmtId="0" fontId="4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11" xfId="0" applyFont="1" applyBorder="1" applyAlignment="1">
      <alignment horizontal="left"/>
    </xf>
    <xf numFmtId="0" fontId="3" fillId="0" borderId="7" xfId="0" applyFont="1" applyBorder="1"/>
    <xf numFmtId="3" fontId="7" fillId="0" borderId="0" xfId="0" applyNumberFormat="1" applyFont="1" applyBorder="1" applyAlignment="1">
      <alignment wrapText="1"/>
    </xf>
    <xf numFmtId="3" fontId="5" fillId="0" borderId="0" xfId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3" fontId="3" fillId="0" borderId="0" xfId="0" applyNumberFormat="1" applyFont="1" applyBorder="1" applyAlignment="1">
      <alignment wrapText="1"/>
    </xf>
    <xf numFmtId="0" fontId="6" fillId="0" borderId="0" xfId="0" applyFont="1" applyBorder="1"/>
    <xf numFmtId="0" fontId="6" fillId="0" borderId="0" xfId="0" applyFont="1"/>
    <xf numFmtId="0" fontId="2" fillId="0" borderId="0" xfId="0" applyFont="1" applyBorder="1"/>
    <xf numFmtId="3" fontId="3" fillId="0" borderId="0" xfId="0" applyNumberFormat="1" applyFont="1" applyBorder="1"/>
    <xf numFmtId="3" fontId="11" fillId="0" borderId="0" xfId="0" applyNumberFormat="1" applyFont="1" applyBorder="1" applyAlignment="1">
      <alignment wrapText="1"/>
    </xf>
    <xf numFmtId="187" fontId="3" fillId="0" borderId="0" xfId="0" applyNumberFormat="1" applyFont="1" applyBorder="1" applyAlignment="1">
      <alignment wrapText="1"/>
    </xf>
    <xf numFmtId="187" fontId="12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" fillId="0" borderId="0" xfId="2" applyFont="1"/>
    <xf numFmtId="0" fontId="4" fillId="0" borderId="0" xfId="2" applyFont="1"/>
    <xf numFmtId="0" fontId="3" fillId="0" borderId="0" xfId="2" applyFont="1"/>
    <xf numFmtId="0" fontId="3" fillId="0" borderId="1" xfId="2" applyFont="1" applyBorder="1"/>
    <xf numFmtId="0" fontId="5" fillId="0" borderId="1" xfId="2" applyFont="1" applyBorder="1"/>
    <xf numFmtId="0" fontId="6" fillId="0" borderId="1" xfId="2" applyFont="1" applyBorder="1" applyAlignment="1">
      <alignment horizontal="center"/>
    </xf>
    <xf numFmtId="0" fontId="3" fillId="2" borderId="0" xfId="2" applyFont="1" applyFill="1"/>
    <xf numFmtId="0" fontId="3" fillId="0" borderId="0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quotePrefix="1" applyFont="1" applyBorder="1" applyAlignment="1">
      <alignment horizontal="center" vertical="center" wrapText="1"/>
    </xf>
    <xf numFmtId="0" fontId="3" fillId="0" borderId="0" xfId="2" applyFont="1" applyBorder="1"/>
    <xf numFmtId="0" fontId="5" fillId="0" borderId="11" xfId="2" applyFont="1" applyBorder="1" applyAlignment="1">
      <alignment horizontal="left"/>
    </xf>
    <xf numFmtId="0" fontId="3" fillId="0" borderId="7" xfId="2" applyFont="1" applyBorder="1"/>
    <xf numFmtId="3" fontId="7" fillId="0" borderId="0" xfId="2" applyNumberFormat="1" applyFont="1" applyBorder="1" applyAlignment="1">
      <alignment wrapText="1"/>
    </xf>
    <xf numFmtId="0" fontId="5" fillId="0" borderId="0" xfId="2" applyFont="1" applyBorder="1"/>
    <xf numFmtId="0" fontId="14" fillId="0" borderId="0" xfId="2" applyFont="1"/>
    <xf numFmtId="0" fontId="5" fillId="0" borderId="0" xfId="2" applyFont="1" applyBorder="1" applyAlignment="1">
      <alignment horizontal="left"/>
    </xf>
    <xf numFmtId="0" fontId="3" fillId="0" borderId="7" xfId="2" applyFont="1" applyBorder="1" applyAlignment="1">
      <alignment horizontal="left"/>
    </xf>
    <xf numFmtId="3" fontId="3" fillId="0" borderId="0" xfId="2" applyNumberFormat="1" applyFont="1" applyBorder="1" applyAlignment="1">
      <alignment wrapText="1"/>
    </xf>
    <xf numFmtId="0" fontId="6" fillId="0" borderId="0" xfId="2" applyFont="1" applyBorder="1"/>
    <xf numFmtId="0" fontId="6" fillId="0" borderId="0" xfId="2" applyFont="1"/>
    <xf numFmtId="0" fontId="2" fillId="0" borderId="0" xfId="2" applyFont="1" applyBorder="1"/>
    <xf numFmtId="0" fontId="2" fillId="0" borderId="1" xfId="2" applyFont="1" applyBorder="1"/>
    <xf numFmtId="0" fontId="2" fillId="0" borderId="9" xfId="2" applyFont="1" applyBorder="1"/>
    <xf numFmtId="0" fontId="3" fillId="0" borderId="0" xfId="2" applyFont="1" applyAlignment="1">
      <alignment textRotation="180"/>
    </xf>
    <xf numFmtId="0" fontId="3" fillId="0" borderId="0" xfId="2" applyFont="1" applyAlignment="1">
      <alignment horizontal="right" vertical="center" textRotation="180"/>
    </xf>
    <xf numFmtId="187" fontId="3" fillId="0" borderId="0" xfId="2" applyNumberFormat="1" applyFont="1" applyBorder="1" applyAlignment="1">
      <alignment wrapText="1"/>
    </xf>
    <xf numFmtId="187" fontId="2" fillId="0" borderId="0" xfId="0" applyNumberFormat="1" applyFont="1"/>
    <xf numFmtId="187" fontId="6" fillId="0" borderId="0" xfId="2" applyNumberFormat="1" applyFont="1" applyBorder="1"/>
    <xf numFmtId="3" fontId="3" fillId="3" borderId="0" xfId="0" applyNumberFormat="1" applyFont="1" applyFill="1" applyBorder="1" applyAlignment="1">
      <alignment wrapText="1"/>
    </xf>
    <xf numFmtId="187" fontId="12" fillId="3" borderId="0" xfId="0" applyNumberFormat="1" applyFont="1" applyFill="1" applyBorder="1" applyAlignment="1">
      <alignment wrapText="1"/>
    </xf>
    <xf numFmtId="3" fontId="12" fillId="3" borderId="0" xfId="0" applyNumberFormat="1" applyFont="1" applyFill="1" applyBorder="1" applyAlignment="1">
      <alignment wrapText="1"/>
    </xf>
    <xf numFmtId="3" fontId="11" fillId="3" borderId="0" xfId="0" applyNumberFormat="1" applyFont="1" applyFill="1" applyBorder="1" applyAlignment="1">
      <alignment wrapText="1"/>
    </xf>
    <xf numFmtId="1" fontId="3" fillId="3" borderId="0" xfId="0" applyNumberFormat="1" applyFont="1" applyFill="1" applyBorder="1" applyAlignment="1">
      <alignment wrapText="1"/>
    </xf>
    <xf numFmtId="1" fontId="12" fillId="3" borderId="0" xfId="0" applyNumberFormat="1" applyFont="1" applyFill="1" applyBorder="1" applyAlignment="1">
      <alignment wrapText="1"/>
    </xf>
    <xf numFmtId="3" fontId="3" fillId="3" borderId="0" xfId="2" applyNumberFormat="1" applyFont="1" applyFill="1" applyBorder="1" applyAlignment="1">
      <alignment wrapText="1"/>
    </xf>
    <xf numFmtId="187" fontId="3" fillId="3" borderId="0" xfId="2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0" fontId="6" fillId="3" borderId="0" xfId="0" applyFont="1" applyFill="1" applyBorder="1"/>
    <xf numFmtId="1" fontId="10" fillId="3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3" fontId="2" fillId="0" borderId="0" xfId="0" applyNumberFormat="1" applyFont="1" applyBorder="1"/>
    <xf numFmtId="3" fontId="15" fillId="0" borderId="0" xfId="0" applyNumberFormat="1" applyFont="1"/>
    <xf numFmtId="0" fontId="3" fillId="0" borderId="0" xfId="0" applyFont="1" applyBorder="1" applyAlignment="1">
      <alignment horizontal="left"/>
    </xf>
    <xf numFmtId="3" fontId="11" fillId="4" borderId="0" xfId="0" applyNumberFormat="1" applyFont="1" applyFill="1" applyBorder="1" applyAlignment="1">
      <alignment wrapText="1"/>
    </xf>
    <xf numFmtId="3" fontId="12" fillId="4" borderId="0" xfId="0" applyNumberFormat="1" applyFont="1" applyFill="1" applyBorder="1" applyAlignment="1">
      <alignment wrapText="1"/>
    </xf>
    <xf numFmtId="0" fontId="16" fillId="4" borderId="0" xfId="0" applyFont="1" applyFill="1"/>
    <xf numFmtId="3" fontId="5" fillId="0" borderId="0" xfId="2" applyNumberFormat="1" applyFont="1" applyBorder="1"/>
    <xf numFmtId="3" fontId="7" fillId="0" borderId="0" xfId="2" applyNumberFormat="1" applyFont="1" applyBorder="1" applyAlignment="1">
      <alignment horizontal="right" wrapText="1"/>
    </xf>
    <xf numFmtId="187" fontId="2" fillId="0" borderId="0" xfId="2" applyNumberFormat="1" applyFont="1"/>
    <xf numFmtId="3" fontId="3" fillId="0" borderId="0" xfId="2" applyNumberFormat="1" applyFont="1" applyBorder="1" applyAlignment="1">
      <alignment horizontal="right" wrapText="1"/>
    </xf>
    <xf numFmtId="3" fontId="10" fillId="0" borderId="0" xfId="2" applyNumberFormat="1" applyFont="1" applyBorder="1" applyAlignment="1">
      <alignment horizontal="right" wrapText="1"/>
    </xf>
    <xf numFmtId="3" fontId="2" fillId="0" borderId="0" xfId="2" applyNumberFormat="1" applyFont="1"/>
    <xf numFmtId="3" fontId="6" fillId="0" borderId="0" xfId="2" applyNumberFormat="1" applyFont="1"/>
    <xf numFmtId="0" fontId="3" fillId="0" borderId="0" xfId="2" applyFont="1" applyAlignment="1">
      <alignment horizontal="right" textRotation="18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/>
    </xf>
    <xf numFmtId="3" fontId="6" fillId="0" borderId="0" xfId="2" applyNumberFormat="1" applyFont="1" applyBorder="1"/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4" xfId="2" quotePrefix="1" applyFont="1" applyFill="1" applyBorder="1" applyAlignment="1">
      <alignment horizontal="center" vertical="center" wrapText="1"/>
    </xf>
    <xf numFmtId="0" fontId="3" fillId="2" borderId="10" xfId="2" quotePrefix="1" applyFont="1" applyFill="1" applyBorder="1" applyAlignment="1">
      <alignment horizontal="center" vertical="center" wrapText="1"/>
    </xf>
    <xf numFmtId="0" fontId="3" fillId="2" borderId="0" xfId="2" quotePrefix="1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center" vertical="center" wrapText="1"/>
    </xf>
    <xf numFmtId="3" fontId="3" fillId="2" borderId="0" xfId="2" applyNumberFormat="1" applyFont="1" applyFill="1"/>
    <xf numFmtId="3" fontId="10" fillId="0" borderId="0" xfId="0" applyNumberFormat="1" applyFont="1" applyFill="1" applyBorder="1" applyAlignment="1">
      <alignment wrapText="1"/>
    </xf>
    <xf numFmtId="3" fontId="10" fillId="0" borderId="0" xfId="2" applyNumberFormat="1" applyFont="1" applyBorder="1" applyAlignment="1">
      <alignment wrapText="1"/>
    </xf>
    <xf numFmtId="188" fontId="2" fillId="0" borderId="0" xfId="2" applyNumberFormat="1" applyFont="1"/>
    <xf numFmtId="49" fontId="13" fillId="0" borderId="0" xfId="3" applyNumberFormat="1" applyFont="1" applyAlignment="1">
      <alignment vertical="top"/>
    </xf>
    <xf numFmtId="49" fontId="17" fillId="0" borderId="0" xfId="3" applyNumberFormat="1" applyFont="1" applyAlignment="1">
      <alignment vertical="top"/>
    </xf>
    <xf numFmtId="49" fontId="18" fillId="0" borderId="0" xfId="3" applyNumberFormat="1" applyFont="1" applyAlignment="1">
      <alignment vertical="top"/>
    </xf>
    <xf numFmtId="49" fontId="19" fillId="0" borderId="0" xfId="3" applyNumberFormat="1" applyFont="1" applyAlignment="1">
      <alignment vertical="top"/>
    </xf>
    <xf numFmtId="49" fontId="13" fillId="0" borderId="0" xfId="3" applyNumberFormat="1" applyFont="1"/>
    <xf numFmtId="49" fontId="13" fillId="0" borderId="12" xfId="3" applyNumberFormat="1" applyFont="1" applyBorder="1" applyAlignment="1">
      <alignment horizontal="center" wrapText="1"/>
    </xf>
    <xf numFmtId="49" fontId="13" fillId="0" borderId="13" xfId="3" applyNumberFormat="1" applyFont="1" applyBorder="1" applyAlignment="1">
      <alignment horizontal="center" wrapText="1"/>
    </xf>
    <xf numFmtId="49" fontId="13" fillId="0" borderId="14" xfId="3" applyNumberFormat="1" applyFont="1" applyBorder="1" applyAlignment="1">
      <alignment horizontal="center"/>
    </xf>
    <xf numFmtId="49" fontId="13" fillId="0" borderId="15" xfId="3" applyNumberFormat="1" applyFont="1" applyBorder="1" applyAlignment="1">
      <alignment horizontal="center"/>
    </xf>
    <xf numFmtId="49" fontId="13" fillId="0" borderId="0" xfId="3" applyNumberFormat="1" applyFont="1" applyBorder="1" applyAlignment="1">
      <alignment horizontal="center"/>
    </xf>
    <xf numFmtId="49" fontId="13" fillId="0" borderId="16" xfId="3" applyNumberFormat="1" applyFont="1" applyBorder="1" applyAlignment="1">
      <alignment horizontal="center" wrapText="1"/>
    </xf>
    <xf numFmtId="49" fontId="13" fillId="0" borderId="13" xfId="3" applyNumberFormat="1" applyFont="1" applyBorder="1" applyAlignment="1">
      <alignment horizontal="center"/>
    </xf>
    <xf numFmtId="49" fontId="13" fillId="0" borderId="17" xfId="3" applyNumberFormat="1" applyFont="1" applyBorder="1" applyAlignment="1">
      <alignment horizontal="center"/>
    </xf>
    <xf numFmtId="49" fontId="13" fillId="0" borderId="18" xfId="3" applyNumberFormat="1" applyFont="1" applyBorder="1" applyAlignment="1">
      <alignment horizontal="center"/>
    </xf>
    <xf numFmtId="49" fontId="13" fillId="0" borderId="18" xfId="3" applyNumberFormat="1" applyFont="1" applyBorder="1" applyAlignment="1">
      <alignment horizontal="center" vertical="top" wrapText="1"/>
    </xf>
    <xf numFmtId="49" fontId="13" fillId="0" borderId="11" xfId="3" applyNumberFormat="1" applyFont="1" applyBorder="1" applyAlignment="1">
      <alignment horizontal="center" vertical="top" wrapText="1"/>
    </xf>
    <xf numFmtId="49" fontId="13" fillId="0" borderId="11" xfId="3" applyNumberFormat="1" applyFont="1" applyBorder="1" applyAlignment="1">
      <alignment horizontal="center" wrapText="1"/>
    </xf>
    <xf numFmtId="49" fontId="13" fillId="0" borderId="0" xfId="3" applyNumberFormat="1" applyFont="1" applyBorder="1" applyAlignment="1">
      <alignment horizontal="left"/>
    </xf>
    <xf numFmtId="49" fontId="13" fillId="0" borderId="19" xfId="3" applyNumberFormat="1" applyFont="1" applyBorder="1" applyAlignment="1">
      <alignment horizontal="center" wrapText="1"/>
    </xf>
    <xf numFmtId="49" fontId="13" fillId="0" borderId="19" xfId="3" applyNumberFormat="1" applyFont="1" applyBorder="1" applyAlignment="1">
      <alignment horizontal="center"/>
    </xf>
    <xf numFmtId="49" fontId="13" fillId="0" borderId="11" xfId="3" applyNumberFormat="1" applyFont="1" applyBorder="1" applyAlignment="1">
      <alignment horizontal="center"/>
    </xf>
    <xf numFmtId="49" fontId="13" fillId="0" borderId="0" xfId="3" applyNumberFormat="1" applyFont="1" applyBorder="1"/>
    <xf numFmtId="49" fontId="13" fillId="0" borderId="12" xfId="3" applyNumberFormat="1" applyFont="1" applyBorder="1" applyAlignment="1">
      <alignment horizontal="center" vertical="center" wrapText="1"/>
    </xf>
    <xf numFmtId="49" fontId="13" fillId="0" borderId="13" xfId="3" applyNumberFormat="1" applyFont="1" applyBorder="1" applyAlignment="1">
      <alignment horizontal="center" vertical="center" wrapText="1"/>
    </xf>
    <xf numFmtId="49" fontId="13" fillId="0" borderId="13" xfId="3" applyNumberFormat="1" applyFont="1" applyBorder="1" applyAlignment="1">
      <alignment horizontal="center" vertical="top" wrapText="1"/>
    </xf>
    <xf numFmtId="49" fontId="13" fillId="0" borderId="20" xfId="3" applyNumberFormat="1" applyFont="1" applyBorder="1" applyAlignment="1">
      <alignment horizontal="center" vertical="top" wrapText="1"/>
    </xf>
    <xf numFmtId="49" fontId="13" fillId="0" borderId="16" xfId="3" applyNumberFormat="1" applyFont="1" applyBorder="1" applyAlignment="1">
      <alignment horizontal="center"/>
    </xf>
    <xf numFmtId="49" fontId="13" fillId="0" borderId="16" xfId="3" applyNumberFormat="1" applyFont="1" applyBorder="1" applyAlignment="1">
      <alignment horizontal="center" vertical="top" wrapText="1"/>
    </xf>
    <xf numFmtId="49" fontId="13" fillId="0" borderId="16" xfId="3" applyNumberFormat="1" applyFont="1" applyBorder="1" applyAlignment="1">
      <alignment horizontal="center" vertical="center" wrapText="1"/>
    </xf>
    <xf numFmtId="49" fontId="13" fillId="0" borderId="20" xfId="3" applyNumberFormat="1" applyFont="1" applyBorder="1" applyAlignment="1">
      <alignment horizontal="center" vertical="center" wrapText="1"/>
    </xf>
    <xf numFmtId="49" fontId="13" fillId="0" borderId="16" xfId="3" applyNumberFormat="1" applyFont="1" applyBorder="1" applyAlignment="1">
      <alignment horizontal="center" vertical="center"/>
    </xf>
    <xf numFmtId="49" fontId="13" fillId="0" borderId="20" xfId="3" applyNumberFormat="1" applyFont="1" applyBorder="1" applyAlignment="1">
      <alignment horizontal="center" vertical="center"/>
    </xf>
    <xf numFmtId="49" fontId="13" fillId="0" borderId="20" xfId="3" applyNumberFormat="1" applyFont="1" applyBorder="1" applyAlignment="1">
      <alignment horizontal="center" vertical="top"/>
    </xf>
    <xf numFmtId="49" fontId="13" fillId="0" borderId="19" xfId="3" applyNumberFormat="1" applyFont="1" applyBorder="1" applyAlignment="1">
      <alignment horizontal="center" vertical="top" wrapText="1"/>
    </xf>
    <xf numFmtId="49" fontId="13" fillId="0" borderId="19" xfId="3" applyNumberFormat="1" applyFont="1" applyBorder="1" applyAlignment="1">
      <alignment horizontal="center" vertical="center"/>
    </xf>
    <xf numFmtId="49" fontId="13" fillId="0" borderId="21" xfId="3" applyNumberFormat="1" applyFont="1" applyBorder="1" applyAlignment="1">
      <alignment horizontal="center" vertical="center"/>
    </xf>
    <xf numFmtId="49" fontId="13" fillId="0" borderId="21" xfId="3" applyNumberFormat="1" applyFont="1" applyBorder="1" applyAlignment="1">
      <alignment horizontal="center" vertical="top"/>
    </xf>
    <xf numFmtId="49" fontId="13" fillId="0" borderId="19" xfId="3" applyNumberFormat="1" applyFont="1" applyBorder="1"/>
    <xf numFmtId="49" fontId="13" fillId="0" borderId="22" xfId="3" applyNumberFormat="1" applyFont="1" applyBorder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" fillId="0" borderId="0" xfId="3" applyNumberFormat="1"/>
    <xf numFmtId="4" fontId="1" fillId="0" borderId="0" xfId="3" applyNumberFormat="1"/>
    <xf numFmtId="0" fontId="1" fillId="0" borderId="0" xfId="3"/>
    <xf numFmtId="3" fontId="1" fillId="0" borderId="0" xfId="3" applyNumberFormat="1"/>
    <xf numFmtId="0" fontId="20" fillId="0" borderId="0" xfId="0" applyFont="1" applyAlignment="1">
      <alignment horizontal="center" textRotation="180"/>
    </xf>
    <xf numFmtId="0" fontId="4" fillId="0" borderId="0" xfId="0" applyFont="1" applyAlignment="1">
      <alignment textRotation="180"/>
    </xf>
    <xf numFmtId="0" fontId="20" fillId="0" borderId="0" xfId="0" applyFont="1" applyAlignment="1">
      <alignment horizontal="center" textRotation="180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4" xfId="2" quotePrefix="1" applyFont="1" applyFill="1" applyBorder="1" applyAlignment="1">
      <alignment horizontal="center" vertical="center" wrapText="1"/>
    </xf>
    <xf numFmtId="0" fontId="3" fillId="2" borderId="10" xfId="2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textRotation="18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</cellXfs>
  <cellStyles count="4">
    <cellStyle name="ปกติ" xfId="0" builtinId="0"/>
    <cellStyle name="ปกติ 2" xfId="2"/>
    <cellStyle name="ปกติ 3" xfId="3"/>
    <cellStyle name="ปกติ_ตาราง 16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276225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276225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276225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276225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6" name="Text 198"/>
        <xdr:cNvSpPr txBox="1">
          <a:spLocks noChangeArrowheads="1"/>
        </xdr:cNvSpPr>
      </xdr:nvSpPr>
      <xdr:spPr bwMode="auto">
        <a:xfrm>
          <a:off x="276225" y="847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2</xdr:col>
      <xdr:colOff>1209675</xdr:colOff>
      <xdr:row>4</xdr:row>
      <xdr:rowOff>0</xdr:rowOff>
    </xdr:from>
    <xdr:to>
      <xdr:col>2</xdr:col>
      <xdr:colOff>1343025</xdr:colOff>
      <xdr:row>4</xdr:row>
      <xdr:rowOff>0</xdr:rowOff>
    </xdr:to>
    <xdr:sp macro="" textlink="">
      <xdr:nvSpPr>
        <xdr:cNvPr id="7" name="Text 215"/>
        <xdr:cNvSpPr txBox="1">
          <a:spLocks noChangeArrowheads="1"/>
        </xdr:cNvSpPr>
      </xdr:nvSpPr>
      <xdr:spPr bwMode="auto">
        <a:xfrm>
          <a:off x="1695450" y="847725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1209675</xdr:colOff>
      <xdr:row>4</xdr:row>
      <xdr:rowOff>0</xdr:rowOff>
    </xdr:from>
    <xdr:to>
      <xdr:col>2</xdr:col>
      <xdr:colOff>1362075</xdr:colOff>
      <xdr:row>4</xdr:row>
      <xdr:rowOff>0</xdr:rowOff>
    </xdr:to>
    <xdr:sp macro="" textlink="">
      <xdr:nvSpPr>
        <xdr:cNvPr id="9" name="Text 215"/>
        <xdr:cNvSpPr txBox="1">
          <a:spLocks noChangeArrowheads="1"/>
        </xdr:cNvSpPr>
      </xdr:nvSpPr>
      <xdr:spPr bwMode="auto">
        <a:xfrm>
          <a:off x="1695450" y="8953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4</xdr:row>
      <xdr:rowOff>0</xdr:rowOff>
    </xdr:from>
    <xdr:to>
      <xdr:col>2</xdr:col>
      <xdr:colOff>1285875</xdr:colOff>
      <xdr:row>4</xdr:row>
      <xdr:rowOff>0</xdr:rowOff>
    </xdr:to>
    <xdr:sp macro="" textlink="">
      <xdr:nvSpPr>
        <xdr:cNvPr id="2" name="Text 215"/>
        <xdr:cNvSpPr txBox="1">
          <a:spLocks noChangeArrowheads="1"/>
        </xdr:cNvSpPr>
      </xdr:nvSpPr>
      <xdr:spPr bwMode="auto">
        <a:xfrm>
          <a:off x="1924050" y="885825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924050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1209675</xdr:colOff>
      <xdr:row>4</xdr:row>
      <xdr:rowOff>0</xdr:rowOff>
    </xdr:from>
    <xdr:to>
      <xdr:col>2</xdr:col>
      <xdr:colOff>1362075</xdr:colOff>
      <xdr:row>4</xdr:row>
      <xdr:rowOff>0</xdr:rowOff>
    </xdr:to>
    <xdr:sp macro="" textlink="">
      <xdr:nvSpPr>
        <xdr:cNvPr id="9" name="Text 215"/>
        <xdr:cNvSpPr txBox="1">
          <a:spLocks noChangeArrowheads="1"/>
        </xdr:cNvSpPr>
      </xdr:nvSpPr>
      <xdr:spPr bwMode="auto">
        <a:xfrm>
          <a:off x="1695450" y="8953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924050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1924050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4</xdr:row>
      <xdr:rowOff>0</xdr:rowOff>
    </xdr:from>
    <xdr:to>
      <xdr:col>2</xdr:col>
      <xdr:colOff>1285875</xdr:colOff>
      <xdr:row>4</xdr:row>
      <xdr:rowOff>0</xdr:rowOff>
    </xdr:to>
    <xdr:sp macro="" textlink="">
      <xdr:nvSpPr>
        <xdr:cNvPr id="2" name="Text 215"/>
        <xdr:cNvSpPr txBox="1">
          <a:spLocks noChangeArrowheads="1"/>
        </xdr:cNvSpPr>
      </xdr:nvSpPr>
      <xdr:spPr bwMode="auto">
        <a:xfrm>
          <a:off x="1924050" y="885825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Y131"/>
  <sheetViews>
    <sheetView showGridLines="0" tabSelected="1" defaultGridColor="0" topLeftCell="B1" colorId="12" zoomScaleNormal="100" workbookViewId="0">
      <selection activeCell="W12" sqref="W12"/>
    </sheetView>
  </sheetViews>
  <sheetFormatPr defaultRowHeight="15.75" x14ac:dyDescent="0.25"/>
  <cols>
    <col min="1" max="1" width="4.83203125" style="32" customWidth="1"/>
    <col min="2" max="2" width="3.6640625" style="32" customWidth="1"/>
    <col min="3" max="3" width="24.83203125" style="32" customWidth="1"/>
    <col min="4" max="4" width="13.33203125" style="32" customWidth="1"/>
    <col min="5" max="5" width="1.83203125" style="32" customWidth="1"/>
    <col min="6" max="6" width="16" style="32" customWidth="1"/>
    <col min="7" max="7" width="1.83203125" style="32" customWidth="1"/>
    <col min="8" max="8" width="12.83203125" style="32" customWidth="1"/>
    <col min="9" max="9" width="1.83203125" style="32" customWidth="1"/>
    <col min="10" max="10" width="12.1640625" style="32" customWidth="1"/>
    <col min="11" max="11" width="1.83203125" style="32" customWidth="1"/>
    <col min="12" max="12" width="12.5" style="32" customWidth="1"/>
    <col min="13" max="13" width="1.83203125" style="32" customWidth="1"/>
    <col min="14" max="14" width="13.1640625" style="32" customWidth="1"/>
    <col min="15" max="15" width="1.83203125" style="32" customWidth="1"/>
    <col min="16" max="16" width="12.1640625" style="32" customWidth="1"/>
    <col min="17" max="17" width="1.83203125" style="32" customWidth="1"/>
    <col min="18" max="18" width="12.1640625" style="32" customWidth="1"/>
    <col min="19" max="19" width="1.83203125" style="32" customWidth="1"/>
    <col min="20" max="20" width="12.83203125" style="32" customWidth="1"/>
    <col min="21" max="21" width="1.83203125" style="32" customWidth="1"/>
    <col min="22" max="22" width="3.33203125" style="32" customWidth="1"/>
    <col min="23" max="24" width="9.33203125" style="32"/>
    <col min="25" max="25" width="16.83203125" style="32" bestFit="1" customWidth="1"/>
    <col min="26" max="16384" width="9.33203125" style="32"/>
  </cols>
  <sheetData>
    <row r="1" spans="2:25" ht="20.25" customHeight="1" x14ac:dyDescent="0.25">
      <c r="V1" s="152"/>
    </row>
    <row r="2" spans="2:25" ht="21" customHeight="1" x14ac:dyDescent="0.3">
      <c r="B2" s="33"/>
      <c r="C2" s="33" t="s">
        <v>34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V2" s="152"/>
    </row>
    <row r="3" spans="2:25" s="34" customFormat="1" ht="21" customHeight="1" x14ac:dyDescent="0.3">
      <c r="B3" s="33"/>
      <c r="C3" s="33" t="s">
        <v>35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2"/>
      <c r="T3" s="32"/>
      <c r="U3" s="32"/>
    </row>
    <row r="4" spans="2:25" s="34" customFormat="1" ht="5.0999999999999996" customHeight="1" x14ac:dyDescent="0.3"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6"/>
    </row>
    <row r="5" spans="2:25" s="34" customFormat="1" ht="24" customHeight="1" x14ac:dyDescent="0.3">
      <c r="B5" s="157" t="s">
        <v>2</v>
      </c>
      <c r="C5" s="158"/>
      <c r="D5" s="161" t="s">
        <v>3</v>
      </c>
      <c r="E5" s="158"/>
      <c r="F5" s="164" t="s">
        <v>4</v>
      </c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2:25" s="34" customFormat="1" ht="24" customHeight="1" x14ac:dyDescent="0.3">
      <c r="B6" s="153"/>
      <c r="C6" s="159"/>
      <c r="D6" s="162"/>
      <c r="E6" s="159"/>
      <c r="F6" s="161" t="s">
        <v>36</v>
      </c>
      <c r="G6" s="158"/>
      <c r="H6" s="166" t="s">
        <v>6</v>
      </c>
      <c r="I6" s="158"/>
      <c r="J6" s="166" t="s">
        <v>7</v>
      </c>
      <c r="K6" s="158"/>
      <c r="L6" s="166" t="s">
        <v>8</v>
      </c>
      <c r="M6" s="158"/>
      <c r="N6" s="166" t="s">
        <v>9</v>
      </c>
      <c r="O6" s="158"/>
      <c r="P6" s="166" t="s">
        <v>10</v>
      </c>
      <c r="Q6" s="158"/>
      <c r="R6" s="166" t="s">
        <v>11</v>
      </c>
      <c r="S6" s="158"/>
      <c r="T6" s="153" t="s">
        <v>29</v>
      </c>
      <c r="U6" s="154"/>
    </row>
    <row r="7" spans="2:25" s="34" customFormat="1" ht="24" customHeight="1" x14ac:dyDescent="0.3">
      <c r="B7" s="155"/>
      <c r="C7" s="160"/>
      <c r="D7" s="163"/>
      <c r="E7" s="160"/>
      <c r="F7" s="163"/>
      <c r="G7" s="160"/>
      <c r="H7" s="167"/>
      <c r="I7" s="160"/>
      <c r="J7" s="167"/>
      <c r="K7" s="160"/>
      <c r="L7" s="167"/>
      <c r="M7" s="160"/>
      <c r="N7" s="167"/>
      <c r="O7" s="160"/>
      <c r="P7" s="167"/>
      <c r="Q7" s="160"/>
      <c r="R7" s="167"/>
      <c r="S7" s="160"/>
      <c r="T7" s="155"/>
      <c r="U7" s="156"/>
    </row>
    <row r="8" spans="2:25" s="34" customFormat="1" ht="5.0999999999999996" customHeight="1" x14ac:dyDescent="0.3">
      <c r="B8" s="39"/>
      <c r="C8" s="40"/>
      <c r="D8" s="41"/>
      <c r="E8" s="41"/>
      <c r="F8" s="41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1"/>
      <c r="U8" s="43"/>
    </row>
    <row r="9" spans="2:25" ht="24" customHeight="1" x14ac:dyDescent="0.3">
      <c r="B9" s="44" t="s">
        <v>37</v>
      </c>
      <c r="C9" s="45"/>
      <c r="D9" s="81">
        <v>418886</v>
      </c>
      <c r="E9" s="81"/>
      <c r="F9" s="81">
        <f>SUM(F10:F22)</f>
        <v>41126.89</v>
      </c>
      <c r="G9" s="81"/>
      <c r="H9" s="81">
        <f t="shared" ref="H9:T9" si="0">SUM(H10:H22)</f>
        <v>141934.83000000002</v>
      </c>
      <c r="I9" s="81">
        <f t="shared" si="0"/>
        <v>0</v>
      </c>
      <c r="J9" s="81">
        <f t="shared" si="0"/>
        <v>79544.089999999982</v>
      </c>
      <c r="K9" s="81">
        <f t="shared" si="0"/>
        <v>0</v>
      </c>
      <c r="L9" s="81">
        <f t="shared" si="0"/>
        <v>95982.99</v>
      </c>
      <c r="M9" s="81">
        <f t="shared" si="0"/>
        <v>0</v>
      </c>
      <c r="N9" s="81">
        <f t="shared" si="0"/>
        <v>48341.220000000008</v>
      </c>
      <c r="O9" s="81">
        <f t="shared" si="0"/>
        <v>0</v>
      </c>
      <c r="P9" s="81">
        <f t="shared" si="0"/>
        <v>8371.8700000000008</v>
      </c>
      <c r="Q9" s="81">
        <f t="shared" si="0"/>
        <v>0</v>
      </c>
      <c r="R9" s="81">
        <f t="shared" si="0"/>
        <v>3206.96</v>
      </c>
      <c r="S9" s="81">
        <f t="shared" si="0"/>
        <v>0</v>
      </c>
      <c r="T9" s="81">
        <f t="shared" si="0"/>
        <v>377.15000000000003</v>
      </c>
      <c r="U9" s="47"/>
      <c r="V9" s="20"/>
      <c r="W9" s="82"/>
      <c r="Y9" s="105"/>
    </row>
    <row r="10" spans="2:25" ht="24" customHeight="1" x14ac:dyDescent="0.3">
      <c r="B10" s="49"/>
      <c r="C10" s="50" t="s">
        <v>14</v>
      </c>
      <c r="D10" s="83">
        <v>55770</v>
      </c>
      <c r="E10" s="83"/>
      <c r="F10" s="83">
        <f>SUM('ตาราง 17.3(ต่อ1ชาย)-137'!F10,'ตาราง 17.3(ต่อ1หญิง)-138'!F10)</f>
        <v>2687.73</v>
      </c>
      <c r="G10" s="83"/>
      <c r="H10" s="83">
        <f>SUM('ตาราง 17.3(ต่อ1ชาย)-137'!H10,'ตาราง 17.3(ต่อ1หญิง)-138'!H10)</f>
        <v>12296.759999999998</v>
      </c>
      <c r="I10" s="83">
        <f>SUM('ตาราง 17.3(ต่อ1ชาย)-137'!I10,'ตาราง 17.3(ต่อ1หญิง)-138'!I10)</f>
        <v>0</v>
      </c>
      <c r="J10" s="83">
        <f>SUM('ตาราง 17.3(ต่อ1ชาย)-137'!J10,'ตาราง 17.3(ต่อ1หญิง)-138'!J10)</f>
        <v>10797.96</v>
      </c>
      <c r="K10" s="83">
        <f>SUM('ตาราง 17.3(ต่อ1ชาย)-137'!K10,'ตาราง 17.3(ต่อ1หญิง)-138'!K10)</f>
        <v>0</v>
      </c>
      <c r="L10" s="83">
        <f>SUM('ตาราง 17.3(ต่อ1ชาย)-137'!L10,'ตาราง 17.3(ต่อ1หญิง)-138'!L10)</f>
        <v>18071.04</v>
      </c>
      <c r="M10" s="83">
        <f>SUM('ตาราง 17.3(ต่อ1ชาย)-137'!M10,'ตาราง 17.3(ต่อ1หญิง)-138'!M10)</f>
        <v>0</v>
      </c>
      <c r="N10" s="83">
        <f>SUM('ตาราง 17.3(ต่อ1ชาย)-137'!N10,'ตาราง 17.3(ต่อ1หญิง)-138'!N10)</f>
        <v>9483.41</v>
      </c>
      <c r="O10" s="83">
        <f>SUM('ตาราง 17.3(ต่อ1ชาย)-137'!O10,'ตาราง 17.3(ต่อ1หญิง)-138'!O10)</f>
        <v>0</v>
      </c>
      <c r="P10" s="83">
        <f>SUM('ตาราง 17.3(ต่อ1ชาย)-137'!P10,'ตาราง 17.3(ต่อ1หญิง)-138'!P10)</f>
        <v>1751.75</v>
      </c>
      <c r="Q10" s="83">
        <f>SUM('ตาราง 17.3(ต่อ1ชาย)-137'!Q10,'ตาราง 17.3(ต่อ1หญิง)-138'!Q10)</f>
        <v>0</v>
      </c>
      <c r="R10" s="83">
        <f>SUM('ตาราง 17.3(ต่อ1ชาย)-137'!R10,'ตาราง 17.3(ต่อ1หญิง)-138'!R10)</f>
        <v>610.86999999999989</v>
      </c>
      <c r="S10" s="83">
        <f>SUM('ตาราง 17.3(ต่อ1ชาย)-137'!S10,'ตาราง 17.3(ต่อ1หญิง)-138'!S10)</f>
        <v>0</v>
      </c>
      <c r="T10" s="83">
        <f>SUM('ตาราง 17.3(ต่อ1ชาย)-137'!T10,'ตาราง 17.3(ต่อ1หญิง)-138'!T10)</f>
        <v>70.31</v>
      </c>
      <c r="U10" s="52"/>
      <c r="V10" s="52"/>
      <c r="X10" s="85"/>
    </row>
    <row r="11" spans="2:25" s="52" customFormat="1" ht="24" customHeight="1" x14ac:dyDescent="0.3">
      <c r="B11" s="43"/>
      <c r="C11" s="50" t="s">
        <v>15</v>
      </c>
      <c r="D11" s="83">
        <v>21780</v>
      </c>
      <c r="E11" s="83"/>
      <c r="F11" s="83">
        <f>SUM('ตาราง 17.3(ต่อ1ชาย)-137'!F11,'ตาราง 17.3(ต่อ1หญิง)-138'!F11)</f>
        <v>1457.1599999999999</v>
      </c>
      <c r="G11" s="83"/>
      <c r="H11" s="83">
        <f>SUM('ตาราง 17.3(ต่อ1ชาย)-137'!H11,'ตาราง 17.3(ต่อ1หญิง)-138'!H11)</f>
        <v>7012.1</v>
      </c>
      <c r="I11" s="83">
        <f>SUM('ตาราง 17.3(ต่อ1ชาย)-137'!I11,'ตาราง 17.3(ต่อ1หญิง)-138'!I11)</f>
        <v>0</v>
      </c>
      <c r="J11" s="83">
        <f>SUM('ตาราง 17.3(ต่อ1ชาย)-137'!J11,'ตาราง 17.3(ต่อ1หญิง)-138'!J11)</f>
        <v>4572.2700000000004</v>
      </c>
      <c r="K11" s="83">
        <f>SUM('ตาราง 17.3(ต่อ1ชาย)-137'!K11,'ตาราง 17.3(ต่อ1หญิง)-138'!K11)</f>
        <v>0</v>
      </c>
      <c r="L11" s="83">
        <f>SUM('ตาราง 17.3(ต่อ1ชาย)-137'!L11,'ตาราง 17.3(ต่อ1หญิง)-138'!L11)</f>
        <v>5159.3</v>
      </c>
      <c r="M11" s="83">
        <f>SUM('ตาราง 17.3(ต่อ1ชาย)-137'!M11,'ตาราง 17.3(ต่อ1หญิง)-138'!M11)</f>
        <v>0</v>
      </c>
      <c r="N11" s="83">
        <f>SUM('ตาราง 17.3(ต่อ1ชาย)-137'!N11,'ตาราง 17.3(ต่อ1หญิง)-138'!N11)</f>
        <v>2751.8900000000003</v>
      </c>
      <c r="O11" s="83">
        <f>SUM('ตาราง 17.3(ต่อ1ชาย)-137'!O11,'ตาราง 17.3(ต่อ1หญิง)-138'!O11)</f>
        <v>0</v>
      </c>
      <c r="P11" s="83">
        <f>SUM('ตาราง 17.3(ต่อ1ชาย)-137'!P11,'ตาราง 17.3(ต่อ1หญิง)-138'!P11)</f>
        <v>594.78</v>
      </c>
      <c r="Q11" s="83">
        <f>SUM('ตาราง 17.3(ต่อ1ชาย)-137'!Q11,'ตาราง 17.3(ต่อ1หญิง)-138'!Q11)</f>
        <v>0</v>
      </c>
      <c r="R11" s="83">
        <f>SUM('ตาราง 17.3(ต่อ1ชาย)-137'!R11,'ตาราง 17.3(ต่อ1หญิง)-138'!R11)</f>
        <v>222.76999999999998</v>
      </c>
      <c r="S11" s="83">
        <f>SUM('ตาราง 17.3(ต่อ1ชาย)-137'!S11,'ตาราง 17.3(ต่อ1หญิง)-138'!S11)</f>
        <v>0</v>
      </c>
      <c r="T11" s="83">
        <f>SUM('ตาราง 17.3(ต่อ1ชาย)-137'!T11,'ตาราง 17.3(ต่อ1หญิง)-138'!T11)</f>
        <v>10.1</v>
      </c>
    </row>
    <row r="12" spans="2:25" s="52" customFormat="1" ht="24" customHeight="1" x14ac:dyDescent="0.3">
      <c r="B12" s="43"/>
      <c r="C12" s="50" t="s">
        <v>16</v>
      </c>
      <c r="D12" s="83">
        <v>25921</v>
      </c>
      <c r="E12" s="83"/>
      <c r="F12" s="83">
        <f>SUM('ตาราง 17.3(ต่อ1ชาย)-137'!F12,'ตาราง 17.3(ต่อ1หญิง)-138'!F12)</f>
        <v>1736.46</v>
      </c>
      <c r="G12" s="83"/>
      <c r="H12" s="83">
        <f>SUM('ตาราง 17.3(ต่อ1ชาย)-137'!H12,'ตาราง 17.3(ต่อ1หญิง)-138'!H12)</f>
        <v>8417.44</v>
      </c>
      <c r="I12" s="83">
        <f>SUM('ตาราง 17.3(ต่อ1ชาย)-137'!I12,'ตาราง 17.3(ต่อ1หญิง)-138'!I12)</f>
        <v>0</v>
      </c>
      <c r="J12" s="83">
        <f>SUM('ตาราง 17.3(ต่อ1ชาย)-137'!J12,'ตาราง 17.3(ต่อ1หญิง)-138'!J12)</f>
        <v>5452.95</v>
      </c>
      <c r="K12" s="83">
        <f>SUM('ตาราง 17.3(ต่อ1ชาย)-137'!K12,'ตาราง 17.3(ต่อ1หญิง)-138'!K12)</f>
        <v>0</v>
      </c>
      <c r="L12" s="83">
        <f>SUM('ตาราง 17.3(ต่อ1ชาย)-137'!L12,'ตาราง 17.3(ต่อ1หญิง)-138'!L12)</f>
        <v>5793.42</v>
      </c>
      <c r="M12" s="83">
        <f>SUM('ตาราง 17.3(ต่อ1ชาย)-137'!M12,'ตาราง 17.3(ต่อ1หญิง)-138'!M12)</f>
        <v>0</v>
      </c>
      <c r="N12" s="83">
        <f>SUM('ตาราง 17.3(ต่อ1ชาย)-137'!N12,'ตาราง 17.3(ต่อ1หญิง)-138'!N12)</f>
        <v>3707.01</v>
      </c>
      <c r="O12" s="83">
        <f>SUM('ตาราง 17.3(ต่อ1ชาย)-137'!O12,'ตาราง 17.3(ต่อ1หญิง)-138'!O12)</f>
        <v>0</v>
      </c>
      <c r="P12" s="83">
        <f>SUM('ตาราง 17.3(ต่อ1ชาย)-137'!P12,'ตาราง 17.3(ต่อ1หญิง)-138'!P12)</f>
        <v>587.59</v>
      </c>
      <c r="Q12" s="83">
        <f>SUM('ตาราง 17.3(ต่อ1ชาย)-137'!Q12,'ตาราง 17.3(ต่อ1หญิง)-138'!Q12)</f>
        <v>0</v>
      </c>
      <c r="R12" s="83">
        <f>SUM('ตาราง 17.3(ต่อ1ชาย)-137'!R12,'ตาราง 17.3(ต่อ1หญิง)-138'!R12)</f>
        <v>182.13</v>
      </c>
      <c r="S12" s="83">
        <f>SUM('ตาราง 17.3(ต่อ1ชาย)-137'!S12,'ตาราง 17.3(ต่อ1หญิง)-138'!S12)</f>
        <v>0</v>
      </c>
      <c r="T12" s="83">
        <f>SUM('ตาราง 17.3(ต่อ1ชาย)-137'!T12,'ตาราง 17.3(ต่อ1หญิง)-138'!T12)</f>
        <v>43.89</v>
      </c>
      <c r="W12" s="93"/>
    </row>
    <row r="13" spans="2:25" s="53" customFormat="1" ht="24" customHeight="1" x14ac:dyDescent="0.3">
      <c r="B13" s="43"/>
      <c r="C13" s="50" t="s">
        <v>17</v>
      </c>
      <c r="D13" s="83">
        <v>28860</v>
      </c>
      <c r="E13" s="83"/>
      <c r="F13" s="83">
        <f>SUM('ตาราง 17.3(ต่อ1ชาย)-137'!F13,'ตาราง 17.3(ต่อ1หญิง)-138'!F13)</f>
        <v>2094.62</v>
      </c>
      <c r="G13" s="83"/>
      <c r="H13" s="83">
        <f>SUM('ตาราง 17.3(ต่อ1ชาย)-137'!H13,'ตาราง 17.3(ต่อ1หญิง)-138'!H13)</f>
        <v>9724.91</v>
      </c>
      <c r="I13" s="83">
        <f>SUM('ตาราง 17.3(ต่อ1ชาย)-137'!I13,'ตาราง 17.3(ต่อ1หญิง)-138'!I13)</f>
        <v>0</v>
      </c>
      <c r="J13" s="83">
        <f>SUM('ตาราง 17.3(ต่อ1ชาย)-137'!J13,'ตาราง 17.3(ต่อ1หญิง)-138'!J13)</f>
        <v>5125.4799999999996</v>
      </c>
      <c r="K13" s="83">
        <f>SUM('ตาราง 17.3(ต่อ1ชาย)-137'!K13,'ตาราง 17.3(ต่อ1หญิง)-138'!K13)</f>
        <v>0</v>
      </c>
      <c r="L13" s="83">
        <f>SUM('ตาราง 17.3(ต่อ1ชาย)-137'!L13,'ตาราง 17.3(ต่อ1หญิง)-138'!L13)</f>
        <v>7244.37</v>
      </c>
      <c r="M13" s="83">
        <f>SUM('ตาราง 17.3(ต่อ1ชาย)-137'!M13,'ตาราง 17.3(ต่อ1หญิง)-138'!M13)</f>
        <v>0</v>
      </c>
      <c r="N13" s="83">
        <f>SUM('ตาราง 17.3(ต่อ1ชาย)-137'!N13,'ตาราง 17.3(ต่อ1หญิง)-138'!N13)</f>
        <v>3751.3</v>
      </c>
      <c r="O13" s="83">
        <f>SUM('ตาราง 17.3(ต่อ1ชาย)-137'!O13,'ตาราง 17.3(ต่อ1หญิง)-138'!O13)</f>
        <v>0</v>
      </c>
      <c r="P13" s="83">
        <f>SUM('ตาราง 17.3(ต่อ1ชาย)-137'!P13,'ตาราง 17.3(ต่อ1หญิง)-138'!P13)</f>
        <v>701.63</v>
      </c>
      <c r="Q13" s="83">
        <f>SUM('ตาราง 17.3(ต่อ1ชาย)-137'!Q13,'ตาราง 17.3(ต่อ1หญิง)-138'!Q13)</f>
        <v>0</v>
      </c>
      <c r="R13" s="83">
        <f>SUM('ตาราง 17.3(ต่อ1ชาย)-137'!R13,'ตาราง 17.3(ต่อ1หญิง)-138'!R13)</f>
        <v>195</v>
      </c>
      <c r="S13" s="83">
        <f>SUM('ตาราง 17.3(ต่อ1ชาย)-137'!S13,'ตาราง 17.3(ต่อ1หญิง)-138'!S13)</f>
        <v>0</v>
      </c>
      <c r="T13" s="83">
        <f>SUM('ตาราง 17.3(ต่อ1ชาย)-137'!T13,'ตาราง 17.3(ต่อ1หญิง)-138'!T13)</f>
        <v>22.92</v>
      </c>
      <c r="U13" s="52"/>
      <c r="V13" s="52"/>
      <c r="X13" s="86"/>
      <c r="Y13" s="32"/>
    </row>
    <row r="14" spans="2:25" s="53" customFormat="1" ht="24" customHeight="1" x14ac:dyDescent="0.3">
      <c r="B14" s="43"/>
      <c r="C14" s="50" t="s">
        <v>18</v>
      </c>
      <c r="D14" s="83">
        <v>26446</v>
      </c>
      <c r="E14" s="83"/>
      <c r="F14" s="83">
        <f>SUM('ตาราง 17.3(ต่อ1ชาย)-137'!F14,'ตาราง 17.3(ต่อ1หญิง)-138'!F14)</f>
        <v>2549.1999999999998</v>
      </c>
      <c r="G14" s="83"/>
      <c r="H14" s="83">
        <f>SUM('ตาราง 17.3(ต่อ1ชาย)-137'!H14,'ตาราง 17.3(ต่อ1หญิง)-138'!H14)</f>
        <v>9268.4599999999991</v>
      </c>
      <c r="I14" s="83">
        <f>SUM('ตาราง 17.3(ต่อ1ชาย)-137'!I14,'ตาราง 17.3(ต่อ1หญิง)-138'!I14)</f>
        <v>0</v>
      </c>
      <c r="J14" s="83">
        <f>SUM('ตาราง 17.3(ต่อ1ชาย)-137'!J14,'ตาราง 17.3(ต่อ1หญิง)-138'!J14)</f>
        <v>5382.92</v>
      </c>
      <c r="K14" s="83">
        <f>SUM('ตาราง 17.3(ต่อ1ชาย)-137'!K14,'ตาราง 17.3(ต่อ1หญิง)-138'!K14)</f>
        <v>0</v>
      </c>
      <c r="L14" s="83">
        <f>SUM('ตาราง 17.3(ต่อ1ชาย)-137'!L14,'ตาราง 17.3(ต่อ1หญิง)-138'!L14)</f>
        <v>5695.1399999999994</v>
      </c>
      <c r="M14" s="83">
        <f>SUM('ตาราง 17.3(ต่อ1ชาย)-137'!M14,'ตาราง 17.3(ต่อ1หญิง)-138'!M14)</f>
        <v>0</v>
      </c>
      <c r="N14" s="83">
        <f>SUM('ตาราง 17.3(ต่อ1ชาย)-137'!N14,'ตาราง 17.3(ต่อ1หญิง)-138'!N14)</f>
        <v>2903.8599999999997</v>
      </c>
      <c r="O14" s="83">
        <f>SUM('ตาราง 17.3(ต่อ1ชาย)-137'!O14,'ตาราง 17.3(ต่อ1หญิง)-138'!O14)</f>
        <v>0</v>
      </c>
      <c r="P14" s="83">
        <f>SUM('ตาราง 17.3(ต่อ1ชาย)-137'!P14,'ตาราง 17.3(ต่อ1หญิง)-138'!P14)</f>
        <v>398.91999999999996</v>
      </c>
      <c r="Q14" s="83">
        <f>SUM('ตาราง 17.3(ต่อ1ชาย)-137'!Q14,'ตาราง 17.3(ต่อ1หญิง)-138'!Q14)</f>
        <v>0</v>
      </c>
      <c r="R14" s="83">
        <f>SUM('ตาราง 17.3(ต่อ1ชาย)-137'!R14,'ตาราง 17.3(ต่อ1หญิง)-138'!R14)</f>
        <v>220.51999999999998</v>
      </c>
      <c r="S14" s="83">
        <f>SUM('ตาราง 17.3(ต่อ1ชาย)-137'!S14,'ตาราง 17.3(ต่อ1หญิง)-138'!S14)</f>
        <v>0</v>
      </c>
      <c r="T14" s="83">
        <f>SUM('ตาราง 17.3(ต่อ1ชาย)-137'!T14,'ตาราง 17.3(ต่อ1หญิง)-138'!T14)</f>
        <v>26.52</v>
      </c>
      <c r="U14" s="52"/>
      <c r="V14" s="52"/>
    </row>
    <row r="15" spans="2:25" s="53" customFormat="1" ht="24" customHeight="1" x14ac:dyDescent="0.3">
      <c r="B15" s="43"/>
      <c r="C15" s="50" t="s">
        <v>19</v>
      </c>
      <c r="D15" s="83">
        <v>30893</v>
      </c>
      <c r="E15" s="83"/>
      <c r="F15" s="83">
        <f>SUM('ตาราง 17.3(ต่อ1ชาย)-137'!F15,'ตาราง 17.3(ต่อ1หญิง)-138'!F15)</f>
        <v>2594.6999999999998</v>
      </c>
      <c r="G15" s="83"/>
      <c r="H15" s="83">
        <f>SUM('ตาราง 17.3(ต่อ1ชาย)-137'!H15,'ตาราง 17.3(ต่อ1หญิง)-138'!H15)</f>
        <v>10177.89</v>
      </c>
      <c r="I15" s="83">
        <f>SUM('ตาราง 17.3(ต่อ1ชาย)-137'!I15,'ตาราง 17.3(ต่อ1หญิง)-138'!I15)</f>
        <v>0</v>
      </c>
      <c r="J15" s="83">
        <f>SUM('ตาราง 17.3(ต่อ1ชาย)-137'!J15,'ตาราง 17.3(ต่อ1หญิง)-138'!J15)</f>
        <v>6084.43</v>
      </c>
      <c r="K15" s="83">
        <f>SUM('ตาราง 17.3(ต่อ1ชาย)-137'!K15,'ตาราง 17.3(ต่อ1หญิง)-138'!K15)</f>
        <v>0</v>
      </c>
      <c r="L15" s="83">
        <f>SUM('ตาราง 17.3(ต่อ1ชาย)-137'!L15,'ตาราง 17.3(ต่อ1หญิง)-138'!L15)</f>
        <v>7289.65</v>
      </c>
      <c r="M15" s="83">
        <f>SUM('ตาราง 17.3(ต่อ1ชาย)-137'!M15,'ตาราง 17.3(ต่อ1หญิง)-138'!M15)</f>
        <v>0</v>
      </c>
      <c r="N15" s="83">
        <f>SUM('ตาราง 17.3(ต่อ1ชาย)-137'!N15,'ตาราง 17.3(ต่อ1หญิง)-138'!N15)</f>
        <v>3799.0699999999997</v>
      </c>
      <c r="O15" s="83">
        <f>SUM('ตาราง 17.3(ต่อ1ชาย)-137'!O15,'ตาราง 17.3(ต่อ1หญิง)-138'!O15)</f>
        <v>0</v>
      </c>
      <c r="P15" s="83">
        <f>SUM('ตาราง 17.3(ต่อ1ชาย)-137'!P15,'ตาราง 17.3(ต่อ1หญิง)-138'!P15)</f>
        <v>651.39</v>
      </c>
      <c r="Q15" s="83">
        <f>SUM('ตาราง 17.3(ต่อ1ชาย)-137'!Q15,'ตาราง 17.3(ต่อ1หญิง)-138'!Q15)</f>
        <v>0</v>
      </c>
      <c r="R15" s="83">
        <f>SUM('ตาราง 17.3(ต่อ1ชาย)-137'!R15,'ตาราง 17.3(ต่อ1หญิง)-138'!R15)</f>
        <v>276.62</v>
      </c>
      <c r="S15" s="83">
        <f>SUM('ตาราง 17.3(ต่อ1ชาย)-137'!S15,'ตาราง 17.3(ต่อ1หญิง)-138'!S15)</f>
        <v>0</v>
      </c>
      <c r="T15" s="83">
        <f>SUM('ตาราง 17.3(ต่อ1ชาย)-137'!T15,'ตาราง 17.3(ต่อ1หญิง)-138'!T15)</f>
        <v>19.36</v>
      </c>
      <c r="U15" s="52"/>
      <c r="V15" s="52"/>
      <c r="X15" s="86"/>
      <c r="Y15" s="32"/>
    </row>
    <row r="16" spans="2:25" s="53" customFormat="1" ht="24" customHeight="1" x14ac:dyDescent="0.3">
      <c r="B16" s="43"/>
      <c r="C16" s="50" t="s">
        <v>20</v>
      </c>
      <c r="D16" s="83">
        <v>33170</v>
      </c>
      <c r="E16" s="83"/>
      <c r="F16" s="83">
        <f>SUM('ตาราง 17.3(ต่อ1ชาย)-137'!F16,'ตาราง 17.3(ต่อ1หญิง)-138'!F16)</f>
        <v>3164.3599999999997</v>
      </c>
      <c r="G16" s="83"/>
      <c r="H16" s="83">
        <f>SUM('ตาราง 17.3(ต่อ1ชาย)-137'!H16,'ตาราง 17.3(ต่อ1หญิง)-138'!H16)</f>
        <v>10883.119999999999</v>
      </c>
      <c r="I16" s="83">
        <f>SUM('ตาราง 17.3(ต่อ1ชาย)-137'!I16,'ตาราง 17.3(ต่อ1หญิง)-138'!I16)</f>
        <v>0</v>
      </c>
      <c r="J16" s="83">
        <f>SUM('ตาราง 17.3(ต่อ1ชาย)-137'!J16,'ตาราง 17.3(ต่อ1หญิง)-138'!J16)</f>
        <v>6502.45</v>
      </c>
      <c r="K16" s="83">
        <f>SUM('ตาราง 17.3(ต่อ1ชาย)-137'!K16,'ตาราง 17.3(ต่อ1หญิง)-138'!K16)</f>
        <v>0</v>
      </c>
      <c r="L16" s="83">
        <f>SUM('ตาราง 17.3(ต่อ1ชาย)-137'!L16,'ตาราง 17.3(ต่อ1หญิง)-138'!L16)</f>
        <v>7537.62</v>
      </c>
      <c r="M16" s="83">
        <f>SUM('ตาราง 17.3(ต่อ1ชาย)-137'!M16,'ตาราง 17.3(ต่อ1หญิง)-138'!M16)</f>
        <v>0</v>
      </c>
      <c r="N16" s="83">
        <f>SUM('ตาราง 17.3(ต่อ1ชาย)-137'!N16,'ตาราง 17.3(ต่อ1หญิง)-138'!N16)</f>
        <v>4055.01</v>
      </c>
      <c r="O16" s="83">
        <f>SUM('ตาราง 17.3(ต่อ1ชาย)-137'!O16,'ตาราง 17.3(ต่อ1หญิง)-138'!O16)</f>
        <v>0</v>
      </c>
      <c r="P16" s="83">
        <f>SUM('ตาราง 17.3(ต่อ1ชาย)-137'!P16,'ตาราง 17.3(ต่อ1หญิง)-138'!P16)</f>
        <v>757.72</v>
      </c>
      <c r="Q16" s="83">
        <f>SUM('ตาราง 17.3(ต่อ1ชาย)-137'!Q16,'ตาราง 17.3(ต่อ1หญิง)-138'!Q16)</f>
        <v>0</v>
      </c>
      <c r="R16" s="83">
        <f>SUM('ตาราง 17.3(ต่อ1ชาย)-137'!R16,'ตาราง 17.3(ต่อ1หญิง)-138'!R16)</f>
        <v>262.48</v>
      </c>
      <c r="S16" s="83">
        <f>SUM('ตาราง 17.3(ต่อ1ชาย)-137'!S16,'ตาราง 17.3(ต่อ1หญิง)-138'!S16)</f>
        <v>0</v>
      </c>
      <c r="T16" s="83">
        <f>SUM('ตาราง 17.3(ต่อ1ชาย)-137'!T16,'ตาราง 17.3(ต่อ1หญิง)-138'!T16)</f>
        <v>7</v>
      </c>
      <c r="U16" s="52"/>
      <c r="V16" s="52"/>
    </row>
    <row r="17" spans="2:25" s="53" customFormat="1" ht="24" customHeight="1" x14ac:dyDescent="0.3">
      <c r="B17" s="43"/>
      <c r="C17" s="50" t="s">
        <v>21</v>
      </c>
      <c r="D17" s="83">
        <v>38738</v>
      </c>
      <c r="E17" s="83"/>
      <c r="F17" s="83">
        <f>SUM('ตาราง 17.3(ต่อ1ชาย)-137'!F17,'ตาราง 17.3(ต่อ1หญิง)-138'!F17)</f>
        <v>4434.92</v>
      </c>
      <c r="G17" s="83"/>
      <c r="H17" s="83">
        <f>SUM('ตาราง 17.3(ต่อ1ชาย)-137'!H17,'ตาราง 17.3(ต่อ1หญิง)-138'!H17)</f>
        <v>14591.71</v>
      </c>
      <c r="I17" s="83">
        <f>SUM('ตาราง 17.3(ต่อ1ชาย)-137'!I17,'ตาราง 17.3(ต่อ1หญิง)-138'!I17)</f>
        <v>0</v>
      </c>
      <c r="J17" s="83">
        <f>SUM('ตาราง 17.3(ต่อ1ชาย)-137'!J17,'ตาราง 17.3(ต่อ1หญิง)-138'!J17)</f>
        <v>7166.41</v>
      </c>
      <c r="K17" s="83">
        <f>SUM('ตาราง 17.3(ต่อ1ชาย)-137'!K17,'ตาราง 17.3(ต่อ1หญิง)-138'!K17)</f>
        <v>0</v>
      </c>
      <c r="L17" s="83">
        <f>SUM('ตาราง 17.3(ต่อ1ชาย)-137'!L17,'ตาราง 17.3(ต่อ1หญิง)-138'!L17)</f>
        <v>7693.35</v>
      </c>
      <c r="M17" s="83">
        <f>SUM('ตาราง 17.3(ต่อ1ชาย)-137'!M17,'ตาราง 17.3(ต่อ1หญิง)-138'!M17)</f>
        <v>0</v>
      </c>
      <c r="N17" s="83">
        <f>SUM('ตาราง 17.3(ต่อ1ชาย)-137'!N17,'ตาราง 17.3(ต่อ1หญิง)-138'!N17)</f>
        <v>3841.74</v>
      </c>
      <c r="O17" s="83">
        <f>SUM('ตาราง 17.3(ต่อ1ชาย)-137'!O17,'ตาราง 17.3(ต่อ1หญิง)-138'!O17)</f>
        <v>0</v>
      </c>
      <c r="P17" s="83">
        <f>SUM('ตาราง 17.3(ต่อ1ชาย)-137'!P17,'ตาราง 17.3(ต่อ1หญิง)-138'!P17)</f>
        <v>690.9</v>
      </c>
      <c r="Q17" s="83">
        <f>SUM('ตาราง 17.3(ต่อ1ชาย)-137'!Q17,'ตาราง 17.3(ต่อ1หญิง)-138'!Q17)</f>
        <v>0</v>
      </c>
      <c r="R17" s="83">
        <f>SUM('ตาราง 17.3(ต่อ1ชาย)-137'!R17,'ตาราง 17.3(ต่อ1หญิง)-138'!R17)</f>
        <v>271.25</v>
      </c>
      <c r="S17" s="83">
        <f>SUM('ตาราง 17.3(ต่อ1ชาย)-137'!S17,'ตาราง 17.3(ต่อ1หญิง)-138'!S17)</f>
        <v>0</v>
      </c>
      <c r="T17" s="83">
        <f>SUM('ตาราง 17.3(ต่อ1ชาย)-137'!T17,'ตาราง 17.3(ต่อ1หญิง)-138'!T17)</f>
        <v>48.29</v>
      </c>
      <c r="U17" s="52"/>
      <c r="V17" s="52"/>
      <c r="X17" s="86"/>
      <c r="Y17" s="32"/>
    </row>
    <row r="18" spans="2:25" s="53" customFormat="1" ht="24" customHeight="1" x14ac:dyDescent="0.3">
      <c r="B18" s="43"/>
      <c r="C18" s="50" t="s">
        <v>22</v>
      </c>
      <c r="D18" s="83">
        <v>43457</v>
      </c>
      <c r="E18" s="83"/>
      <c r="F18" s="83">
        <f>SUM('ตาราง 17.3(ต่อ1ชาย)-137'!F18,'ตาราง 17.3(ต่อ1หญิง)-138'!F18)</f>
        <v>4912.99</v>
      </c>
      <c r="G18" s="83"/>
      <c r="H18" s="83">
        <f>SUM('ตาราง 17.3(ต่อ1ชาย)-137'!H18,'ตาราง 17.3(ต่อ1หญิง)-138'!H18)</f>
        <v>15955.35</v>
      </c>
      <c r="I18" s="83">
        <f>SUM('ตาราง 17.3(ต่อ1ชาย)-137'!I18,'ตาราง 17.3(ต่อ1หญิง)-138'!I18)</f>
        <v>0</v>
      </c>
      <c r="J18" s="83">
        <f>SUM('ตาราง 17.3(ต่อ1ชาย)-137'!J18,'ตาราง 17.3(ต่อ1หญิง)-138'!J18)</f>
        <v>8126.68</v>
      </c>
      <c r="K18" s="83">
        <f>SUM('ตาราง 17.3(ต่อ1ชาย)-137'!K18,'ตาราง 17.3(ต่อ1หญิง)-138'!K18)</f>
        <v>0</v>
      </c>
      <c r="L18" s="83">
        <f>SUM('ตาราง 17.3(ต่อ1ชาย)-137'!L18,'ตาราง 17.3(ต่อ1หญิง)-138'!L18)</f>
        <v>9155.39</v>
      </c>
      <c r="M18" s="83">
        <f>SUM('ตาราง 17.3(ต่อ1ชาย)-137'!M18,'ตาราง 17.3(ต่อ1หญิง)-138'!M18)</f>
        <v>0</v>
      </c>
      <c r="N18" s="83">
        <f>SUM('ตาราง 17.3(ต่อ1ชาย)-137'!N18,'ตาราง 17.3(ต่อ1หญิง)-138'!N18)</f>
        <v>4284.1399999999994</v>
      </c>
      <c r="O18" s="83">
        <f>SUM('ตาราง 17.3(ต่อ1ชาย)-137'!O18,'ตาราง 17.3(ต่อ1หญิง)-138'!O18)</f>
        <v>0</v>
      </c>
      <c r="P18" s="83">
        <f>SUM('ตาราง 17.3(ต่อ1ชาย)-137'!P18,'ตาราง 17.3(ต่อ1หญิง)-138'!P18)</f>
        <v>640.74</v>
      </c>
      <c r="Q18" s="83">
        <f>SUM('ตาราง 17.3(ต่อ1ชาย)-137'!Q18,'ตาราง 17.3(ต่อ1หญิง)-138'!Q18)</f>
        <v>0</v>
      </c>
      <c r="R18" s="83">
        <f>SUM('ตาราง 17.3(ต่อ1ชาย)-137'!R18,'ตาราง 17.3(ต่อ1หญิง)-138'!R18)</f>
        <v>322.98</v>
      </c>
      <c r="S18" s="83">
        <f>SUM('ตาราง 17.3(ต่อ1ชาย)-137'!S18,'ตาราง 17.3(ต่อ1หญิง)-138'!S18)</f>
        <v>0</v>
      </c>
      <c r="T18" s="83">
        <f>SUM('ตาราง 17.3(ต่อ1ชาย)-137'!T18,'ตาราง 17.3(ต่อ1หญิง)-138'!T18)</f>
        <v>58.47</v>
      </c>
      <c r="U18" s="52"/>
      <c r="V18" s="52"/>
    </row>
    <row r="19" spans="2:25" s="53" customFormat="1" ht="24" customHeight="1" x14ac:dyDescent="0.3">
      <c r="B19" s="43"/>
      <c r="C19" s="50" t="s">
        <v>23</v>
      </c>
      <c r="D19" s="83">
        <v>44540</v>
      </c>
      <c r="E19" s="83"/>
      <c r="F19" s="83">
        <f>SUM('ตาราง 17.3(ต่อ1ชาย)-137'!F19,'ตาราง 17.3(ต่อ1หญิง)-138'!F19)</f>
        <v>5250.35</v>
      </c>
      <c r="G19" s="83"/>
      <c r="H19" s="83">
        <f>SUM('ตาราง 17.3(ต่อ1ชาย)-137'!H19,'ตาราง 17.3(ต่อ1หญิง)-138'!H19)</f>
        <v>17485.52</v>
      </c>
      <c r="I19" s="83">
        <f>SUM('ตาราง 17.3(ต่อ1ชาย)-137'!I19,'ตาราง 17.3(ต่อ1หญิง)-138'!I19)</f>
        <v>0</v>
      </c>
      <c r="J19" s="83">
        <f>SUM('ตาราง 17.3(ต่อ1ชาย)-137'!J19,'ตาราง 17.3(ต่อ1หญิง)-138'!J19)</f>
        <v>7858.1900000000005</v>
      </c>
      <c r="K19" s="83">
        <f>SUM('ตาราง 17.3(ต่อ1ชาย)-137'!K19,'ตาราง 17.3(ต่อ1หญิง)-138'!K19)</f>
        <v>0</v>
      </c>
      <c r="L19" s="83">
        <f>SUM('ตาราง 17.3(ต่อ1ชาย)-137'!L19,'ตาราง 17.3(ต่อ1หญิง)-138'!L19)</f>
        <v>9071.99</v>
      </c>
      <c r="M19" s="83">
        <f>SUM('ตาราง 17.3(ต่อ1ชาย)-137'!M19,'ตาราง 17.3(ต่อ1หญิง)-138'!M19)</f>
        <v>0</v>
      </c>
      <c r="N19" s="83">
        <f>SUM('ตาราง 17.3(ต่อ1ชาย)-137'!N19,'ตาราง 17.3(ต่อ1หญิง)-138'!N19)</f>
        <v>3922.55</v>
      </c>
      <c r="O19" s="83">
        <f>SUM('ตาราง 17.3(ต่อ1ชาย)-137'!O19,'ตาราง 17.3(ต่อ1หญิง)-138'!O19)</f>
        <v>0</v>
      </c>
      <c r="P19" s="83">
        <f>SUM('ตาราง 17.3(ต่อ1ชาย)-137'!P19,'ตาราง 17.3(ต่อ1หญิง)-138'!P19)</f>
        <v>650.70000000000005</v>
      </c>
      <c r="Q19" s="83">
        <f>SUM('ตาราง 17.3(ต่อ1ชาย)-137'!Q19,'ตาราง 17.3(ต่อ1หญิง)-138'!Q19)</f>
        <v>0</v>
      </c>
      <c r="R19" s="83">
        <f>SUM('ตาราง 17.3(ต่อ1ชาย)-137'!R19,'ตาราง 17.3(ต่อ1หญิง)-138'!R19)</f>
        <v>269.26</v>
      </c>
      <c r="S19" s="83">
        <f>SUM('ตาราง 17.3(ต่อ1ชาย)-137'!S19,'ตาราง 17.3(ต่อ1หญิง)-138'!S19)</f>
        <v>0</v>
      </c>
      <c r="T19" s="83">
        <f>SUM('ตาราง 17.3(ต่อ1ชาย)-137'!T19,'ตาราง 17.3(ต่อ1หญิง)-138'!T19)</f>
        <v>31.75</v>
      </c>
      <c r="U19" s="52"/>
      <c r="V19" s="52"/>
      <c r="X19" s="86"/>
      <c r="Y19" s="32"/>
    </row>
    <row r="20" spans="2:25" s="53" customFormat="1" ht="24" customHeight="1" x14ac:dyDescent="0.3">
      <c r="B20" s="43"/>
      <c r="C20" s="50" t="s">
        <v>24</v>
      </c>
      <c r="D20" s="83">
        <v>27286</v>
      </c>
      <c r="E20" s="83"/>
      <c r="F20" s="83">
        <f>SUM('ตาราง 17.3(ต่อ1ชาย)-137'!F20,'ตาราง 17.3(ต่อ1หญิง)-138'!F20)</f>
        <v>3686.34</v>
      </c>
      <c r="G20" s="83"/>
      <c r="H20" s="83">
        <f>SUM('ตาราง 17.3(ต่อ1ชาย)-137'!H20,'ตาราง 17.3(ต่อ1หญิง)-138'!H20)</f>
        <v>10788.689999999999</v>
      </c>
      <c r="I20" s="83">
        <f>SUM('ตาราง 17.3(ต่อ1ชาย)-137'!I20,'ตาราง 17.3(ต่อ1หญิง)-138'!I20)</f>
        <v>0</v>
      </c>
      <c r="J20" s="83">
        <f>SUM('ตาราง 17.3(ต่อ1ชาย)-137'!J20,'ตาราง 17.3(ต่อ1หญิง)-138'!J20)</f>
        <v>5054.17</v>
      </c>
      <c r="K20" s="83">
        <f>SUM('ตาราง 17.3(ต่อ1ชาย)-137'!K20,'ตาราง 17.3(ต่อ1หญิง)-138'!K20)</f>
        <v>0</v>
      </c>
      <c r="L20" s="83">
        <f>SUM('ตาราง 17.3(ต่อ1ชาย)-137'!L20,'ตาราง 17.3(ต่อ1หญิง)-138'!L20)</f>
        <v>5199.05</v>
      </c>
      <c r="M20" s="83">
        <f>SUM('ตาราง 17.3(ต่อ1ชาย)-137'!M20,'ตาราง 17.3(ต่อ1หญิง)-138'!M20)</f>
        <v>0</v>
      </c>
      <c r="N20" s="83">
        <f>SUM('ตาราง 17.3(ต่อ1ชาย)-137'!N20,'ตาราง 17.3(ต่อ1หญิง)-138'!N20)</f>
        <v>2132.4700000000003</v>
      </c>
      <c r="O20" s="83">
        <f>SUM('ตาราง 17.3(ต่อ1ชาย)-137'!O20,'ตาราง 17.3(ต่อ1หญิง)-138'!O20)</f>
        <v>0</v>
      </c>
      <c r="P20" s="83">
        <f>SUM('ตาราง 17.3(ต่อ1ชาย)-137'!P20,'ตาราง 17.3(ต่อ1หญิง)-138'!P20)</f>
        <v>310.99</v>
      </c>
      <c r="Q20" s="83">
        <f>SUM('ตาราง 17.3(ต่อ1ชาย)-137'!Q20,'ตาราง 17.3(ต่อ1หญิง)-138'!Q20)</f>
        <v>0</v>
      </c>
      <c r="R20" s="83">
        <f>SUM('ตาราง 17.3(ต่อ1ชาย)-137'!R20,'ตาราง 17.3(ต่อ1หญิง)-138'!R20)</f>
        <v>105.93</v>
      </c>
      <c r="S20" s="83">
        <f>SUM('ตาราง 17.3(ต่อ1ชาย)-137'!S20,'ตาราง 17.3(ต่อ1หญิง)-138'!S20)</f>
        <v>0</v>
      </c>
      <c r="T20" s="83">
        <f>SUM('ตาราง 17.3(ต่อ1ชาย)-137'!T20,'ตาราง 17.3(ต่อ1หญิง)-138'!T20)</f>
        <v>7.98</v>
      </c>
      <c r="U20" s="52"/>
      <c r="V20" s="52"/>
    </row>
    <row r="21" spans="2:25" s="53" customFormat="1" ht="24" customHeight="1" x14ac:dyDescent="0.3">
      <c r="B21" s="43"/>
      <c r="C21" s="50" t="s">
        <v>25</v>
      </c>
      <c r="D21" s="83">
        <v>14179</v>
      </c>
      <c r="E21" s="83"/>
      <c r="F21" s="83">
        <f>SUM('ตาราง 17.3(ต่อ1ชาย)-137'!F21,'ตาราง 17.3(ต่อ1หญิง)-138'!F21)</f>
        <v>2121.79</v>
      </c>
      <c r="G21" s="83"/>
      <c r="H21" s="83">
        <f>SUM('ตาราง 17.3(ต่อ1ชาย)-137'!H21,'ตาราง 17.3(ต่อ1หญิง)-138'!H21)</f>
        <v>5284.13</v>
      </c>
      <c r="I21" s="83">
        <f>SUM('ตาราง 17.3(ต่อ1ชาย)-137'!I21,'ตาราง 17.3(ต่อ1หญิง)-138'!I21)</f>
        <v>0</v>
      </c>
      <c r="J21" s="83">
        <f>SUM('ตาราง 17.3(ต่อ1ชาย)-137'!J21,'ตาราง 17.3(ต่อ1หญิง)-138'!J21)</f>
        <v>2876.84</v>
      </c>
      <c r="K21" s="83">
        <f>SUM('ตาราง 17.3(ต่อ1ชาย)-137'!K21,'ตาราง 17.3(ต่อ1หญิง)-138'!K21)</f>
        <v>0</v>
      </c>
      <c r="L21" s="83">
        <f>SUM('ตาราง 17.3(ต่อ1ชาย)-137'!L21,'ตาราง 17.3(ต่อ1หญิง)-138'!L21)</f>
        <v>2593</v>
      </c>
      <c r="M21" s="83">
        <f>SUM('ตาราง 17.3(ต่อ1ชาย)-137'!M21,'ตาราง 17.3(ต่อ1หญิง)-138'!M21)</f>
        <v>0</v>
      </c>
      <c r="N21" s="83">
        <f>SUM('ตาราง 17.3(ต่อ1ชาย)-137'!N21,'ตาราง 17.3(ต่อ1หญิง)-138'!N21)</f>
        <v>1000.91</v>
      </c>
      <c r="O21" s="83">
        <f>SUM('ตาราง 17.3(ต่อ1ชาย)-137'!O21,'ตาราง 17.3(ต่อ1หญิง)-138'!O21)</f>
        <v>0</v>
      </c>
      <c r="P21" s="83">
        <f>SUM('ตาราง 17.3(ต่อ1ชาย)-137'!P21,'ตาราง 17.3(ต่อ1หญิง)-138'!P21)</f>
        <v>212.81</v>
      </c>
      <c r="Q21" s="83">
        <f>SUM('ตาราง 17.3(ต่อ1ชาย)-137'!Q21,'ตาราง 17.3(ต่อ1หญิง)-138'!Q21)</f>
        <v>0</v>
      </c>
      <c r="R21" s="83">
        <f>SUM('ตาราง 17.3(ต่อ1ชาย)-137'!R21,'ตาราง 17.3(ต่อ1หญิง)-138'!R21)</f>
        <v>86.13</v>
      </c>
      <c r="S21" s="83">
        <f>SUM('ตาราง 17.3(ต่อ1ชาย)-137'!S21,'ตาราง 17.3(ต่อ1หญิง)-138'!S21)</f>
        <v>0</v>
      </c>
      <c r="T21" s="83">
        <f>SUM('ตาราง 17.3(ต่อ1ชาย)-137'!T21,'ตาราง 17.3(ต่อ1หญิง)-138'!T21)</f>
        <v>3</v>
      </c>
      <c r="U21" s="54"/>
      <c r="V21" s="52"/>
      <c r="X21" s="86"/>
      <c r="Y21" s="32"/>
    </row>
    <row r="22" spans="2:25" s="53" customFormat="1" ht="24" customHeight="1" x14ac:dyDescent="0.3">
      <c r="B22" s="43"/>
      <c r="C22" s="50" t="s">
        <v>27</v>
      </c>
      <c r="D22" s="83">
        <v>27846</v>
      </c>
      <c r="E22" s="83"/>
      <c r="F22" s="83">
        <f>SUM('ตาราง 17.3(ต่อ1ชาย)-137'!F22,'ตาราง 17.3(ต่อ1หญิง)-138'!F22)</f>
        <v>4436.2700000000004</v>
      </c>
      <c r="G22" s="83"/>
      <c r="H22" s="83">
        <f>SUM('ตาราง 17.3(ต่อ1ชาย)-137'!H22,'ตาราง 17.3(ต่อ1หญิง)-138'!H22)</f>
        <v>10048.75</v>
      </c>
      <c r="I22" s="83">
        <f>SUM('ตาราง 17.3(ต่อ1ชาย)-137'!I22,'ตาราง 17.3(ต่อ1หญิง)-138'!I22)</f>
        <v>0</v>
      </c>
      <c r="J22" s="83">
        <f>SUM('ตาราง 17.3(ต่อ1ชาย)-137'!J22,'ตาราง 17.3(ต่อ1หญิง)-138'!J22)</f>
        <v>4543.34</v>
      </c>
      <c r="K22" s="83">
        <f>SUM('ตาราง 17.3(ต่อ1ชาย)-137'!K22,'ตาราง 17.3(ต่อ1หญิง)-138'!K22)</f>
        <v>0</v>
      </c>
      <c r="L22" s="83">
        <f>SUM('ตาราง 17.3(ต่อ1ชาย)-137'!L22,'ตาราง 17.3(ต่อ1หญิง)-138'!L22)</f>
        <v>5479.67</v>
      </c>
      <c r="M22" s="83">
        <f>SUM('ตาราง 17.3(ต่อ1ชาย)-137'!M22,'ตาราง 17.3(ต่อ1หญิง)-138'!M22)</f>
        <v>0</v>
      </c>
      <c r="N22" s="83">
        <f>SUM('ตาราง 17.3(ต่อ1ชาย)-137'!N22,'ตาราง 17.3(ต่อ1หญิง)-138'!N22)</f>
        <v>2707.86</v>
      </c>
      <c r="O22" s="83">
        <f>SUM('ตาราง 17.3(ต่อ1ชาย)-137'!O22,'ตาราง 17.3(ต่อ1หญิง)-138'!O22)</f>
        <v>0</v>
      </c>
      <c r="P22" s="83">
        <f>SUM('ตาราง 17.3(ต่อ1ชาย)-137'!P22,'ตาราง 17.3(ต่อ1หญิง)-138'!P22)</f>
        <v>421.95</v>
      </c>
      <c r="Q22" s="83">
        <f>SUM('ตาราง 17.3(ต่อ1ชาย)-137'!Q22,'ตาราง 17.3(ต่อ1หญิง)-138'!Q22)</f>
        <v>0</v>
      </c>
      <c r="R22" s="83">
        <f>SUM('ตาราง 17.3(ต่อ1ชาย)-137'!R22,'ตาราง 17.3(ต่อ1หญิง)-138'!R22)</f>
        <v>181.01999999999998</v>
      </c>
      <c r="S22" s="83">
        <f>SUM('ตาราง 17.3(ต่อ1ชาย)-137'!S22,'ตาราง 17.3(ต่อ1หญิง)-138'!S22)</f>
        <v>0</v>
      </c>
      <c r="T22" s="83">
        <f>SUM('ตาราง 17.3(ต่อ1ชาย)-137'!T22,'ตาราง 17.3(ต่อ1หญิง)-138'!T22)</f>
        <v>27.56</v>
      </c>
      <c r="U22" s="54"/>
      <c r="V22" s="54"/>
      <c r="X22" s="86"/>
    </row>
    <row r="23" spans="2:25" ht="18.75" x14ac:dyDescent="0.3">
      <c r="D23" s="34"/>
      <c r="E23" s="34"/>
      <c r="F23" s="34"/>
      <c r="G23" s="34"/>
      <c r="H23" s="34"/>
      <c r="I23" s="34"/>
      <c r="J23" s="34"/>
      <c r="K23" s="34"/>
      <c r="L23" s="34"/>
      <c r="N23" s="34"/>
      <c r="P23" s="34"/>
      <c r="R23" s="34"/>
      <c r="T23" s="34"/>
    </row>
    <row r="24" spans="2:25" ht="18.75" x14ac:dyDescent="0.3">
      <c r="D24" s="34"/>
      <c r="E24" s="34"/>
      <c r="F24" s="34"/>
      <c r="G24" s="34"/>
      <c r="H24" s="34"/>
      <c r="I24" s="34"/>
      <c r="J24" s="34"/>
      <c r="K24" s="34"/>
      <c r="L24" s="34"/>
    </row>
    <row r="25" spans="2:25" ht="18.75" x14ac:dyDescent="0.3">
      <c r="D25" s="34"/>
      <c r="E25" s="34"/>
      <c r="F25" s="34"/>
      <c r="G25" s="34"/>
      <c r="H25" s="34"/>
      <c r="I25" s="34"/>
      <c r="J25" s="34"/>
      <c r="K25" s="34"/>
      <c r="L25" s="34"/>
    </row>
    <row r="26" spans="2:25" ht="18.75" x14ac:dyDescent="0.3">
      <c r="D26" s="34"/>
      <c r="E26" s="34"/>
      <c r="F26" s="34"/>
      <c r="G26" s="34"/>
      <c r="H26" s="34"/>
      <c r="I26" s="34"/>
      <c r="J26" s="34"/>
      <c r="K26" s="34"/>
      <c r="L26" s="34"/>
      <c r="W26" s="87"/>
    </row>
    <row r="27" spans="2:25" ht="18.75" x14ac:dyDescent="0.3">
      <c r="D27" s="34"/>
      <c r="E27" s="34"/>
      <c r="F27" s="34"/>
      <c r="G27" s="34"/>
      <c r="H27" s="34"/>
      <c r="I27" s="34"/>
      <c r="J27" s="34"/>
      <c r="K27" s="34"/>
      <c r="L27" s="34"/>
    </row>
    <row r="28" spans="2:25" ht="18.75" x14ac:dyDescent="0.3">
      <c r="D28" s="34"/>
      <c r="E28" s="34"/>
      <c r="F28" s="34"/>
      <c r="G28" s="34"/>
      <c r="H28" s="34"/>
      <c r="I28" s="34"/>
      <c r="J28" s="34"/>
      <c r="K28" s="34"/>
      <c r="L28" s="34"/>
    </row>
    <row r="29" spans="2:25" ht="18.75" x14ac:dyDescent="0.3">
      <c r="D29" s="34"/>
      <c r="E29" s="34"/>
      <c r="F29" s="34"/>
      <c r="G29" s="34"/>
      <c r="H29" s="34"/>
      <c r="I29" s="34"/>
      <c r="J29" s="34"/>
      <c r="K29" s="34"/>
      <c r="L29" s="34"/>
    </row>
    <row r="30" spans="2:25" ht="18.75" x14ac:dyDescent="0.3">
      <c r="D30" s="34"/>
      <c r="E30" s="34"/>
      <c r="F30" s="34"/>
      <c r="G30" s="34"/>
      <c r="H30" s="34"/>
      <c r="I30" s="34"/>
      <c r="J30" s="34"/>
      <c r="K30" s="34"/>
      <c r="L30" s="34"/>
    </row>
    <row r="31" spans="2:25" ht="18.75" x14ac:dyDescent="0.3">
      <c r="D31" s="34"/>
      <c r="E31" s="34"/>
      <c r="F31" s="34"/>
      <c r="G31" s="34"/>
      <c r="H31" s="34"/>
      <c r="I31" s="34"/>
      <c r="J31" s="34"/>
      <c r="K31" s="34"/>
      <c r="L31" s="34"/>
    </row>
    <row r="32" spans="2:25" ht="18.75" x14ac:dyDescent="0.3">
      <c r="D32" s="34"/>
      <c r="E32" s="34"/>
      <c r="F32" s="34"/>
      <c r="G32" s="34"/>
      <c r="H32" s="34"/>
      <c r="I32" s="34"/>
      <c r="J32" s="34"/>
      <c r="K32" s="34"/>
      <c r="L32" s="34"/>
    </row>
    <row r="33" spans="4:12" ht="18.75" x14ac:dyDescent="0.3">
      <c r="D33" s="34"/>
      <c r="E33" s="34"/>
      <c r="F33" s="34"/>
      <c r="G33" s="34"/>
      <c r="H33" s="34"/>
      <c r="I33" s="34"/>
      <c r="J33" s="34"/>
      <c r="K33" s="34"/>
      <c r="L33" s="34"/>
    </row>
    <row r="34" spans="4:12" ht="18.75" x14ac:dyDescent="0.3">
      <c r="D34" s="34"/>
      <c r="E34" s="34"/>
      <c r="F34" s="34"/>
      <c r="G34" s="34"/>
      <c r="H34" s="34"/>
      <c r="I34" s="34"/>
      <c r="J34" s="34"/>
      <c r="K34" s="34"/>
      <c r="L34" s="34"/>
    </row>
    <row r="35" spans="4:12" ht="18.75" x14ac:dyDescent="0.3">
      <c r="D35" s="34"/>
      <c r="E35" s="34"/>
      <c r="F35" s="34"/>
      <c r="G35" s="34"/>
      <c r="H35" s="34"/>
      <c r="I35" s="34"/>
      <c r="J35" s="34"/>
      <c r="K35" s="34"/>
      <c r="L35" s="34"/>
    </row>
    <row r="36" spans="4:12" ht="18.75" x14ac:dyDescent="0.3">
      <c r="D36" s="34"/>
      <c r="E36" s="34"/>
      <c r="F36" s="34"/>
      <c r="G36" s="34"/>
      <c r="H36" s="34"/>
      <c r="I36" s="34"/>
      <c r="J36" s="34"/>
      <c r="K36" s="34"/>
      <c r="L36" s="34"/>
    </row>
    <row r="37" spans="4:12" ht="18.75" x14ac:dyDescent="0.3">
      <c r="D37" s="34"/>
      <c r="E37" s="34"/>
      <c r="F37" s="34"/>
      <c r="G37" s="34"/>
      <c r="H37" s="34"/>
      <c r="I37" s="34"/>
      <c r="J37" s="34"/>
      <c r="K37" s="34"/>
      <c r="L37" s="34"/>
    </row>
    <row r="38" spans="4:12" ht="18.75" x14ac:dyDescent="0.3">
      <c r="D38" s="34"/>
      <c r="E38" s="34"/>
      <c r="F38" s="34"/>
      <c r="G38" s="34"/>
      <c r="H38" s="34"/>
      <c r="I38" s="34"/>
      <c r="J38" s="34"/>
      <c r="K38" s="34"/>
      <c r="L38" s="34"/>
    </row>
    <row r="39" spans="4:12" ht="18.75" x14ac:dyDescent="0.3">
      <c r="D39" s="34"/>
      <c r="E39" s="34"/>
      <c r="F39" s="34"/>
      <c r="G39" s="34"/>
      <c r="H39" s="34"/>
      <c r="I39" s="34"/>
      <c r="J39" s="34"/>
      <c r="K39" s="34"/>
      <c r="L39" s="34"/>
    </row>
    <row r="40" spans="4:12" ht="18.75" x14ac:dyDescent="0.3">
      <c r="D40" s="34"/>
      <c r="E40" s="34"/>
      <c r="F40" s="34"/>
      <c r="G40" s="34"/>
      <c r="H40" s="34"/>
      <c r="I40" s="34"/>
      <c r="J40" s="34"/>
      <c r="K40" s="34"/>
      <c r="L40" s="34"/>
    </row>
    <row r="41" spans="4:12" ht="18.75" x14ac:dyDescent="0.3">
      <c r="D41" s="34"/>
      <c r="E41" s="34"/>
      <c r="F41" s="34"/>
      <c r="G41" s="34"/>
      <c r="H41" s="34"/>
      <c r="I41" s="34"/>
      <c r="J41" s="34"/>
      <c r="K41" s="34"/>
      <c r="L41" s="34"/>
    </row>
    <row r="42" spans="4:12" ht="18.75" x14ac:dyDescent="0.3">
      <c r="D42" s="34"/>
      <c r="E42" s="34"/>
      <c r="F42" s="34"/>
      <c r="G42" s="34"/>
      <c r="H42" s="34"/>
      <c r="I42" s="34"/>
      <c r="J42" s="34"/>
      <c r="K42" s="34"/>
      <c r="L42" s="34"/>
    </row>
    <row r="43" spans="4:12" ht="18.75" x14ac:dyDescent="0.3">
      <c r="D43" s="34"/>
      <c r="E43" s="34"/>
      <c r="F43" s="34"/>
      <c r="G43" s="34"/>
      <c r="H43" s="34"/>
      <c r="I43" s="34"/>
      <c r="J43" s="34"/>
      <c r="K43" s="34"/>
      <c r="L43" s="34"/>
    </row>
    <row r="44" spans="4:12" ht="18.75" x14ac:dyDescent="0.3">
      <c r="D44" s="34"/>
      <c r="E44" s="34"/>
      <c r="F44" s="34"/>
      <c r="G44" s="34"/>
      <c r="H44" s="34"/>
      <c r="I44" s="34"/>
      <c r="J44" s="34"/>
      <c r="K44" s="34"/>
      <c r="L44" s="34"/>
    </row>
    <row r="45" spans="4:12" ht="18.75" x14ac:dyDescent="0.3">
      <c r="D45" s="34"/>
      <c r="E45" s="34"/>
      <c r="F45" s="34"/>
      <c r="G45" s="34"/>
      <c r="H45" s="34"/>
      <c r="I45" s="34"/>
      <c r="J45" s="34"/>
      <c r="K45" s="34"/>
      <c r="L45" s="34"/>
    </row>
    <row r="46" spans="4:12" ht="18.75" x14ac:dyDescent="0.3">
      <c r="D46" s="34"/>
      <c r="E46" s="34"/>
      <c r="F46" s="34"/>
      <c r="G46" s="34"/>
      <c r="H46" s="34"/>
      <c r="I46" s="34"/>
      <c r="J46" s="34"/>
      <c r="K46" s="34"/>
      <c r="L46" s="34"/>
    </row>
    <row r="47" spans="4:12" ht="18.75" x14ac:dyDescent="0.3">
      <c r="D47" s="34"/>
      <c r="E47" s="34"/>
      <c r="F47" s="34"/>
      <c r="G47" s="34"/>
      <c r="H47" s="34"/>
      <c r="I47" s="34"/>
      <c r="J47" s="34"/>
      <c r="K47" s="34"/>
      <c r="L47" s="34"/>
    </row>
    <row r="48" spans="4:12" ht="18.75" x14ac:dyDescent="0.3">
      <c r="D48" s="34"/>
      <c r="E48" s="34"/>
      <c r="F48" s="34"/>
      <c r="G48" s="34"/>
      <c r="H48" s="34"/>
      <c r="I48" s="34"/>
      <c r="J48" s="34"/>
      <c r="K48" s="34"/>
      <c r="L48" s="34"/>
    </row>
    <row r="49" spans="4:12" ht="18.75" x14ac:dyDescent="0.3">
      <c r="D49" s="34"/>
      <c r="E49" s="34"/>
      <c r="F49" s="34"/>
      <c r="G49" s="34"/>
      <c r="H49" s="34"/>
      <c r="I49" s="34"/>
      <c r="J49" s="34"/>
      <c r="K49" s="34"/>
      <c r="L49" s="34"/>
    </row>
    <row r="50" spans="4:12" ht="18.75" x14ac:dyDescent="0.3">
      <c r="D50" s="34"/>
      <c r="E50" s="34"/>
      <c r="F50" s="34"/>
      <c r="G50" s="34"/>
      <c r="H50" s="34"/>
      <c r="I50" s="34"/>
      <c r="J50" s="34"/>
      <c r="K50" s="34"/>
      <c r="L50" s="34"/>
    </row>
    <row r="51" spans="4:12" ht="18.75" x14ac:dyDescent="0.3">
      <c r="D51" s="34"/>
      <c r="E51" s="34"/>
      <c r="F51" s="34"/>
      <c r="G51" s="34"/>
      <c r="H51" s="34"/>
      <c r="I51" s="34"/>
      <c r="J51" s="34"/>
      <c r="K51" s="34"/>
      <c r="L51" s="34"/>
    </row>
    <row r="52" spans="4:12" ht="18.75" x14ac:dyDescent="0.3">
      <c r="D52" s="34"/>
      <c r="E52" s="34"/>
      <c r="F52" s="34"/>
      <c r="G52" s="34"/>
      <c r="H52" s="34"/>
      <c r="I52" s="34"/>
      <c r="J52" s="34"/>
      <c r="K52" s="34"/>
      <c r="L52" s="34"/>
    </row>
    <row r="53" spans="4:12" ht="18.75" x14ac:dyDescent="0.3">
      <c r="D53" s="34"/>
      <c r="E53" s="34"/>
      <c r="F53" s="34"/>
      <c r="G53" s="34"/>
      <c r="H53" s="34"/>
      <c r="I53" s="34"/>
      <c r="J53" s="34"/>
      <c r="K53" s="34"/>
      <c r="L53" s="34"/>
    </row>
    <row r="54" spans="4:12" ht="18.75" x14ac:dyDescent="0.3">
      <c r="D54" s="34"/>
      <c r="E54" s="34"/>
      <c r="F54" s="34"/>
      <c r="G54" s="34"/>
      <c r="H54" s="34"/>
      <c r="I54" s="34"/>
      <c r="J54" s="34"/>
      <c r="K54" s="34"/>
      <c r="L54" s="34"/>
    </row>
    <row r="55" spans="4:12" ht="18.75" x14ac:dyDescent="0.3">
      <c r="D55" s="34"/>
      <c r="E55" s="34"/>
      <c r="F55" s="34"/>
      <c r="G55" s="34"/>
      <c r="H55" s="34"/>
      <c r="I55" s="34"/>
      <c r="J55" s="34"/>
      <c r="K55" s="34"/>
      <c r="L55" s="34"/>
    </row>
    <row r="56" spans="4:12" ht="18.75" x14ac:dyDescent="0.3">
      <c r="D56" s="34"/>
      <c r="E56" s="34"/>
      <c r="F56" s="34"/>
      <c r="G56" s="34"/>
      <c r="H56" s="34"/>
      <c r="I56" s="34"/>
      <c r="J56" s="34"/>
      <c r="K56" s="34"/>
      <c r="L56" s="34"/>
    </row>
    <row r="57" spans="4:12" ht="18.75" x14ac:dyDescent="0.3">
      <c r="D57" s="34"/>
      <c r="E57" s="34"/>
      <c r="F57" s="34"/>
      <c r="G57" s="34"/>
      <c r="H57" s="34"/>
      <c r="I57" s="34"/>
      <c r="J57" s="34"/>
      <c r="K57" s="34"/>
      <c r="L57" s="34"/>
    </row>
    <row r="58" spans="4:12" ht="18.75" x14ac:dyDescent="0.3">
      <c r="D58" s="34"/>
      <c r="E58" s="34"/>
      <c r="F58" s="34"/>
      <c r="G58" s="34"/>
      <c r="H58" s="34"/>
      <c r="I58" s="34"/>
      <c r="J58" s="34"/>
      <c r="K58" s="34"/>
      <c r="L58" s="34"/>
    </row>
    <row r="59" spans="4:12" ht="18.75" x14ac:dyDescent="0.3">
      <c r="D59" s="34"/>
      <c r="E59" s="34"/>
      <c r="F59" s="34"/>
      <c r="G59" s="34"/>
      <c r="H59" s="34"/>
      <c r="I59" s="34"/>
      <c r="J59" s="34"/>
      <c r="K59" s="34"/>
      <c r="L59" s="34"/>
    </row>
    <row r="60" spans="4:12" ht="18.75" x14ac:dyDescent="0.3">
      <c r="D60" s="34"/>
      <c r="E60" s="34"/>
      <c r="F60" s="34"/>
      <c r="G60" s="34"/>
      <c r="H60" s="34"/>
      <c r="I60" s="34"/>
      <c r="J60" s="34"/>
      <c r="K60" s="34"/>
      <c r="L60" s="34"/>
    </row>
    <row r="61" spans="4:12" ht="18.75" x14ac:dyDescent="0.3">
      <c r="D61" s="34"/>
      <c r="E61" s="34"/>
      <c r="F61" s="34"/>
      <c r="G61" s="34"/>
      <c r="H61" s="34"/>
      <c r="I61" s="34"/>
      <c r="J61" s="34"/>
      <c r="K61" s="34"/>
      <c r="L61" s="34"/>
    </row>
    <row r="62" spans="4:12" ht="18.75" x14ac:dyDescent="0.3">
      <c r="D62" s="34"/>
      <c r="E62" s="34"/>
      <c r="F62" s="34"/>
      <c r="G62" s="34"/>
      <c r="H62" s="34"/>
      <c r="I62" s="34"/>
      <c r="J62" s="34"/>
      <c r="K62" s="34"/>
      <c r="L62" s="34"/>
    </row>
    <row r="63" spans="4:12" ht="18.75" x14ac:dyDescent="0.3">
      <c r="D63" s="34"/>
      <c r="E63" s="34"/>
      <c r="F63" s="34"/>
      <c r="G63" s="34"/>
      <c r="H63" s="34"/>
      <c r="I63" s="34"/>
      <c r="J63" s="34"/>
      <c r="K63" s="34"/>
      <c r="L63" s="34"/>
    </row>
    <row r="64" spans="4:12" ht="18.75" x14ac:dyDescent="0.3">
      <c r="D64" s="34"/>
      <c r="E64" s="34"/>
      <c r="F64" s="34"/>
      <c r="G64" s="34"/>
      <c r="H64" s="34"/>
      <c r="I64" s="34"/>
      <c r="J64" s="34"/>
      <c r="K64" s="34"/>
      <c r="L64" s="34"/>
    </row>
    <row r="65" spans="4:12" ht="18.75" x14ac:dyDescent="0.3">
      <c r="D65" s="34"/>
      <c r="E65" s="34"/>
      <c r="F65" s="34"/>
      <c r="G65" s="34"/>
      <c r="H65" s="34"/>
      <c r="I65" s="34"/>
      <c r="J65" s="34"/>
      <c r="K65" s="34"/>
      <c r="L65" s="34"/>
    </row>
    <row r="66" spans="4:12" ht="18.75" x14ac:dyDescent="0.3">
      <c r="D66" s="34"/>
      <c r="E66" s="34"/>
      <c r="F66" s="34"/>
      <c r="G66" s="34"/>
      <c r="H66" s="34"/>
      <c r="I66" s="34"/>
      <c r="J66" s="34"/>
      <c r="K66" s="34"/>
      <c r="L66" s="34"/>
    </row>
    <row r="67" spans="4:12" ht="18.75" x14ac:dyDescent="0.3">
      <c r="D67" s="34"/>
      <c r="E67" s="34"/>
      <c r="F67" s="34"/>
      <c r="G67" s="34"/>
      <c r="H67" s="34"/>
      <c r="I67" s="34"/>
      <c r="J67" s="34"/>
      <c r="K67" s="34"/>
      <c r="L67" s="34"/>
    </row>
    <row r="68" spans="4:12" ht="18.75" x14ac:dyDescent="0.3">
      <c r="D68" s="34"/>
      <c r="E68" s="34"/>
      <c r="F68" s="34"/>
      <c r="G68" s="34"/>
      <c r="H68" s="34"/>
      <c r="I68" s="34"/>
      <c r="J68" s="34"/>
      <c r="K68" s="34"/>
      <c r="L68" s="34"/>
    </row>
    <row r="69" spans="4:12" ht="18.75" x14ac:dyDescent="0.3">
      <c r="D69" s="34"/>
      <c r="E69" s="34"/>
      <c r="F69" s="34"/>
      <c r="G69" s="34"/>
      <c r="H69" s="34"/>
      <c r="I69" s="34"/>
      <c r="J69" s="34"/>
      <c r="K69" s="34"/>
      <c r="L69" s="34"/>
    </row>
    <row r="70" spans="4:12" ht="18.75" x14ac:dyDescent="0.3">
      <c r="D70" s="34"/>
      <c r="E70" s="34"/>
      <c r="F70" s="34"/>
      <c r="G70" s="34"/>
      <c r="H70" s="34"/>
      <c r="I70" s="34"/>
      <c r="J70" s="34"/>
      <c r="K70" s="34"/>
      <c r="L70" s="34"/>
    </row>
    <row r="71" spans="4:12" ht="18.75" x14ac:dyDescent="0.3">
      <c r="D71" s="34"/>
      <c r="E71" s="34"/>
      <c r="F71" s="34"/>
      <c r="G71" s="34"/>
      <c r="H71" s="34"/>
      <c r="I71" s="34"/>
      <c r="J71" s="34"/>
      <c r="K71" s="34"/>
      <c r="L71" s="34"/>
    </row>
    <row r="72" spans="4:12" ht="18.75" x14ac:dyDescent="0.3">
      <c r="D72" s="34"/>
      <c r="E72" s="34"/>
      <c r="F72" s="34"/>
      <c r="G72" s="34"/>
      <c r="H72" s="34"/>
      <c r="I72" s="34"/>
      <c r="J72" s="34"/>
      <c r="K72" s="34"/>
      <c r="L72" s="34"/>
    </row>
    <row r="73" spans="4:12" ht="18.75" x14ac:dyDescent="0.3">
      <c r="D73" s="34"/>
      <c r="E73" s="34"/>
      <c r="F73" s="34"/>
      <c r="G73" s="34"/>
      <c r="H73" s="34"/>
      <c r="I73" s="34"/>
      <c r="J73" s="34"/>
      <c r="K73" s="34"/>
      <c r="L73" s="34"/>
    </row>
    <row r="74" spans="4:12" ht="18.75" x14ac:dyDescent="0.3">
      <c r="D74" s="34"/>
      <c r="E74" s="34"/>
      <c r="F74" s="34"/>
      <c r="G74" s="34"/>
      <c r="H74" s="34"/>
      <c r="I74" s="34"/>
      <c r="J74" s="34"/>
      <c r="K74" s="34"/>
      <c r="L74" s="34"/>
    </row>
    <row r="75" spans="4:12" ht="18.75" x14ac:dyDescent="0.3">
      <c r="D75" s="34"/>
      <c r="E75" s="34"/>
      <c r="F75" s="34"/>
      <c r="G75" s="34"/>
      <c r="H75" s="34"/>
      <c r="I75" s="34"/>
      <c r="J75" s="34"/>
      <c r="K75" s="34"/>
      <c r="L75" s="34"/>
    </row>
    <row r="76" spans="4:12" ht="18.75" x14ac:dyDescent="0.3">
      <c r="D76" s="34"/>
      <c r="E76" s="34"/>
      <c r="F76" s="34"/>
      <c r="G76" s="34"/>
      <c r="H76" s="34"/>
      <c r="I76" s="34"/>
      <c r="J76" s="34"/>
      <c r="K76" s="34"/>
      <c r="L76" s="34"/>
    </row>
    <row r="77" spans="4:12" ht="18.75" x14ac:dyDescent="0.3">
      <c r="D77" s="34"/>
      <c r="E77" s="34"/>
      <c r="F77" s="34"/>
      <c r="G77" s="34"/>
      <c r="H77" s="34"/>
      <c r="I77" s="34"/>
      <c r="J77" s="34"/>
      <c r="K77" s="34"/>
      <c r="L77" s="34"/>
    </row>
    <row r="78" spans="4:12" ht="18.75" x14ac:dyDescent="0.3">
      <c r="D78" s="34"/>
      <c r="E78" s="34"/>
      <c r="F78" s="34"/>
      <c r="G78" s="34"/>
      <c r="H78" s="34"/>
      <c r="I78" s="34"/>
      <c r="J78" s="34"/>
      <c r="K78" s="34"/>
      <c r="L78" s="34"/>
    </row>
    <row r="79" spans="4:12" ht="18.75" x14ac:dyDescent="0.3">
      <c r="D79" s="34"/>
      <c r="E79" s="34"/>
      <c r="F79" s="34"/>
      <c r="G79" s="34"/>
      <c r="H79" s="34"/>
      <c r="I79" s="34"/>
      <c r="J79" s="34"/>
      <c r="K79" s="34"/>
      <c r="L79" s="34"/>
    </row>
    <row r="80" spans="4:12" ht="18.75" x14ac:dyDescent="0.3">
      <c r="D80" s="34"/>
      <c r="E80" s="34"/>
      <c r="F80" s="34"/>
      <c r="G80" s="34"/>
      <c r="H80" s="34"/>
      <c r="I80" s="34"/>
      <c r="J80" s="34"/>
      <c r="K80" s="34"/>
      <c r="L80" s="34"/>
    </row>
    <row r="81" spans="4:12" ht="18.75" x14ac:dyDescent="0.3">
      <c r="D81" s="34"/>
      <c r="E81" s="34"/>
      <c r="F81" s="34"/>
      <c r="G81" s="34"/>
      <c r="H81" s="34"/>
      <c r="I81" s="34"/>
      <c r="J81" s="34"/>
      <c r="K81" s="34"/>
      <c r="L81" s="34"/>
    </row>
    <row r="82" spans="4:12" ht="18.75" x14ac:dyDescent="0.3">
      <c r="D82" s="34"/>
      <c r="E82" s="34"/>
      <c r="F82" s="34"/>
      <c r="G82" s="34"/>
      <c r="H82" s="34"/>
      <c r="I82" s="34"/>
      <c r="J82" s="34"/>
      <c r="K82" s="34"/>
      <c r="L82" s="34"/>
    </row>
    <row r="83" spans="4:12" ht="18.75" x14ac:dyDescent="0.3">
      <c r="D83" s="34"/>
      <c r="E83" s="34"/>
      <c r="F83" s="34"/>
      <c r="G83" s="34"/>
      <c r="H83" s="34"/>
      <c r="I83" s="34"/>
      <c r="J83" s="34"/>
      <c r="K83" s="34"/>
      <c r="L83" s="34"/>
    </row>
    <row r="84" spans="4:12" ht="18.75" x14ac:dyDescent="0.3">
      <c r="D84" s="34"/>
      <c r="E84" s="34"/>
      <c r="F84" s="34"/>
      <c r="G84" s="34"/>
      <c r="H84" s="34"/>
      <c r="I84" s="34"/>
      <c r="J84" s="34"/>
      <c r="K84" s="34"/>
      <c r="L84" s="34"/>
    </row>
    <row r="85" spans="4:12" ht="18.75" x14ac:dyDescent="0.3">
      <c r="D85" s="34"/>
      <c r="E85" s="34"/>
      <c r="F85" s="34"/>
      <c r="G85" s="34"/>
      <c r="H85" s="34"/>
      <c r="I85" s="34"/>
      <c r="J85" s="34"/>
      <c r="K85" s="34"/>
      <c r="L85" s="34"/>
    </row>
    <row r="86" spans="4:12" ht="18.75" x14ac:dyDescent="0.3">
      <c r="D86" s="34"/>
      <c r="E86" s="34"/>
      <c r="F86" s="34"/>
      <c r="G86" s="34"/>
      <c r="H86" s="34"/>
      <c r="I86" s="34"/>
      <c r="J86" s="34"/>
      <c r="K86" s="34"/>
      <c r="L86" s="34"/>
    </row>
    <row r="87" spans="4:12" ht="18.75" x14ac:dyDescent="0.3">
      <c r="D87" s="34"/>
      <c r="E87" s="34"/>
      <c r="F87" s="34"/>
      <c r="G87" s="34"/>
      <c r="H87" s="34"/>
      <c r="I87" s="34"/>
      <c r="J87" s="34"/>
      <c r="K87" s="34"/>
      <c r="L87" s="34"/>
    </row>
    <row r="88" spans="4:12" ht="18.75" x14ac:dyDescent="0.3">
      <c r="D88" s="34"/>
      <c r="E88" s="34"/>
      <c r="F88" s="34"/>
      <c r="G88" s="34"/>
      <c r="H88" s="34"/>
      <c r="I88" s="34"/>
      <c r="J88" s="34"/>
      <c r="K88" s="34"/>
      <c r="L88" s="34"/>
    </row>
    <row r="89" spans="4:12" ht="18.75" x14ac:dyDescent="0.3">
      <c r="D89" s="34"/>
      <c r="E89" s="34"/>
      <c r="F89" s="34"/>
      <c r="G89" s="34"/>
      <c r="H89" s="34"/>
      <c r="I89" s="34"/>
      <c r="J89" s="34"/>
      <c r="K89" s="34"/>
      <c r="L89" s="34"/>
    </row>
    <row r="90" spans="4:12" ht="18.75" x14ac:dyDescent="0.3">
      <c r="D90" s="34"/>
      <c r="E90" s="34"/>
      <c r="F90" s="34"/>
      <c r="G90" s="34"/>
      <c r="H90" s="34"/>
      <c r="I90" s="34"/>
      <c r="J90" s="34"/>
      <c r="K90" s="34"/>
      <c r="L90" s="34"/>
    </row>
    <row r="91" spans="4:12" ht="18.75" x14ac:dyDescent="0.3">
      <c r="D91" s="34"/>
      <c r="E91" s="34"/>
      <c r="F91" s="34"/>
      <c r="G91" s="34"/>
      <c r="H91" s="34"/>
      <c r="I91" s="34"/>
      <c r="J91" s="34"/>
      <c r="K91" s="34"/>
      <c r="L91" s="34"/>
    </row>
    <row r="92" spans="4:12" ht="18.75" x14ac:dyDescent="0.3">
      <c r="D92" s="34"/>
      <c r="E92" s="34"/>
      <c r="F92" s="34"/>
      <c r="G92" s="34"/>
      <c r="H92" s="34"/>
      <c r="I92" s="34"/>
      <c r="J92" s="34"/>
      <c r="K92" s="34"/>
      <c r="L92" s="34"/>
    </row>
    <row r="93" spans="4:12" ht="18.75" x14ac:dyDescent="0.3">
      <c r="D93" s="34"/>
      <c r="E93" s="34"/>
      <c r="F93" s="34"/>
      <c r="G93" s="34"/>
      <c r="H93" s="34"/>
      <c r="I93" s="34"/>
      <c r="J93" s="34"/>
      <c r="K93" s="34"/>
      <c r="L93" s="34"/>
    </row>
    <row r="94" spans="4:12" ht="18.75" x14ac:dyDescent="0.3">
      <c r="D94" s="34"/>
      <c r="E94" s="34"/>
      <c r="F94" s="34"/>
      <c r="G94" s="34"/>
      <c r="H94" s="34"/>
      <c r="I94" s="34"/>
      <c r="J94" s="34"/>
      <c r="K94" s="34"/>
      <c r="L94" s="34"/>
    </row>
    <row r="95" spans="4:12" ht="18.75" x14ac:dyDescent="0.3">
      <c r="D95" s="34"/>
      <c r="E95" s="34"/>
      <c r="F95" s="34"/>
      <c r="G95" s="34"/>
      <c r="H95" s="34"/>
      <c r="I95" s="34"/>
      <c r="J95" s="34"/>
      <c r="K95" s="34"/>
      <c r="L95" s="34"/>
    </row>
    <row r="96" spans="4:12" ht="18.75" x14ac:dyDescent="0.3">
      <c r="D96" s="34"/>
      <c r="E96" s="34"/>
      <c r="F96" s="34"/>
      <c r="G96" s="34"/>
      <c r="H96" s="34"/>
      <c r="I96" s="34"/>
      <c r="J96" s="34"/>
      <c r="K96" s="34"/>
      <c r="L96" s="34"/>
    </row>
    <row r="97" spans="4:12" ht="18.75" x14ac:dyDescent="0.3">
      <c r="D97" s="34"/>
      <c r="E97" s="34"/>
      <c r="F97" s="34"/>
      <c r="G97" s="34"/>
      <c r="H97" s="34"/>
      <c r="I97" s="34"/>
      <c r="J97" s="34"/>
      <c r="K97" s="34"/>
      <c r="L97" s="34"/>
    </row>
    <row r="98" spans="4:12" ht="18.75" x14ac:dyDescent="0.3">
      <c r="D98" s="34"/>
      <c r="E98" s="34"/>
      <c r="F98" s="34"/>
      <c r="G98" s="34"/>
      <c r="H98" s="34"/>
      <c r="I98" s="34"/>
      <c r="J98" s="34"/>
      <c r="K98" s="34"/>
      <c r="L98" s="34"/>
    </row>
    <row r="99" spans="4:12" ht="18.75" x14ac:dyDescent="0.3">
      <c r="D99" s="34"/>
      <c r="E99" s="34"/>
      <c r="F99" s="34"/>
      <c r="G99" s="34"/>
      <c r="H99" s="34"/>
      <c r="I99" s="34"/>
      <c r="J99" s="34"/>
      <c r="K99" s="34"/>
      <c r="L99" s="34"/>
    </row>
    <row r="100" spans="4:12" ht="18.75" x14ac:dyDescent="0.3"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4:12" ht="18.75" x14ac:dyDescent="0.3"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4:12" ht="18.75" x14ac:dyDescent="0.3"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4:12" ht="18.75" x14ac:dyDescent="0.3"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4:12" ht="18.75" x14ac:dyDescent="0.3"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4:12" ht="18.75" x14ac:dyDescent="0.3"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4:12" ht="18.75" x14ac:dyDescent="0.3"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4:12" ht="18.75" x14ac:dyDescent="0.3"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4:12" ht="18.75" x14ac:dyDescent="0.3">
      <c r="D108" s="34"/>
      <c r="E108" s="34"/>
      <c r="F108" s="34"/>
      <c r="G108" s="34"/>
      <c r="H108" s="34"/>
      <c r="I108" s="34"/>
      <c r="J108" s="34"/>
      <c r="K108" s="34"/>
      <c r="L108" s="34"/>
    </row>
    <row r="109" spans="4:12" ht="18.75" x14ac:dyDescent="0.3"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4:12" ht="18.75" x14ac:dyDescent="0.3"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4:12" ht="18.75" x14ac:dyDescent="0.3"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4:12" ht="18.75" x14ac:dyDescent="0.3"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4:12" ht="18.75" x14ac:dyDescent="0.3"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4:12" ht="18.75" x14ac:dyDescent="0.3"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4:12" ht="18.75" x14ac:dyDescent="0.3"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4:12" ht="18.75" x14ac:dyDescent="0.3"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4:12" ht="18.75" x14ac:dyDescent="0.3">
      <c r="D117" s="34"/>
      <c r="E117" s="34"/>
      <c r="F117" s="34"/>
      <c r="G117" s="34"/>
      <c r="H117" s="34"/>
      <c r="I117" s="34"/>
      <c r="J117" s="34"/>
      <c r="K117" s="34"/>
      <c r="L117" s="34"/>
    </row>
    <row r="118" spans="4:12" ht="18.75" x14ac:dyDescent="0.3"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4:12" ht="18.75" x14ac:dyDescent="0.3"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4:12" ht="18.75" x14ac:dyDescent="0.3"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4:12" ht="18.75" x14ac:dyDescent="0.3">
      <c r="D121" s="34"/>
      <c r="E121" s="34"/>
      <c r="F121" s="34"/>
      <c r="G121" s="34"/>
      <c r="H121" s="34"/>
      <c r="I121" s="34"/>
      <c r="J121" s="34"/>
      <c r="K121" s="34"/>
      <c r="L121" s="34"/>
    </row>
    <row r="122" spans="4:12" ht="18.75" x14ac:dyDescent="0.3">
      <c r="D122" s="34"/>
      <c r="E122" s="34"/>
      <c r="F122" s="34"/>
      <c r="G122" s="34"/>
      <c r="H122" s="34"/>
      <c r="I122" s="34"/>
      <c r="J122" s="34"/>
      <c r="K122" s="34"/>
      <c r="L122" s="34"/>
    </row>
    <row r="123" spans="4:12" ht="18.75" x14ac:dyDescent="0.3"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4:12" ht="18.75" x14ac:dyDescent="0.3">
      <c r="D124" s="34"/>
      <c r="E124" s="34"/>
      <c r="F124" s="34"/>
      <c r="G124" s="34"/>
      <c r="H124" s="34"/>
      <c r="I124" s="34"/>
      <c r="J124" s="34"/>
      <c r="K124" s="34"/>
      <c r="L124" s="34"/>
    </row>
    <row r="125" spans="4:12" ht="18.75" x14ac:dyDescent="0.3">
      <c r="D125" s="34"/>
      <c r="E125" s="34"/>
      <c r="F125" s="34"/>
      <c r="G125" s="34"/>
      <c r="H125" s="34"/>
      <c r="I125" s="34"/>
      <c r="J125" s="34"/>
      <c r="K125" s="34"/>
      <c r="L125" s="34"/>
    </row>
    <row r="126" spans="4:12" ht="18.75" x14ac:dyDescent="0.3"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4:12" ht="18.75" x14ac:dyDescent="0.3"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4:12" ht="18.75" x14ac:dyDescent="0.3"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4:12" ht="18.75" x14ac:dyDescent="0.3">
      <c r="D129" s="34"/>
      <c r="E129" s="34"/>
      <c r="F129" s="34"/>
      <c r="G129" s="34"/>
      <c r="H129" s="34"/>
      <c r="I129" s="34"/>
      <c r="J129" s="34"/>
      <c r="K129" s="34"/>
      <c r="L129" s="34"/>
    </row>
    <row r="130" spans="4:12" ht="18.75" x14ac:dyDescent="0.3">
      <c r="D130" s="34"/>
      <c r="E130" s="34"/>
      <c r="F130" s="34"/>
      <c r="G130" s="34"/>
      <c r="H130" s="34"/>
      <c r="I130" s="34"/>
      <c r="J130" s="34"/>
      <c r="K130" s="34"/>
      <c r="L130" s="34"/>
    </row>
    <row r="131" spans="4:12" ht="18.75" x14ac:dyDescent="0.3">
      <c r="D131" s="34"/>
      <c r="E131" s="34"/>
      <c r="F131" s="34"/>
      <c r="G131" s="34"/>
      <c r="H131" s="34"/>
      <c r="I131" s="34"/>
      <c r="J131" s="34"/>
      <c r="K131" s="34"/>
      <c r="L131" s="34"/>
    </row>
  </sheetData>
  <mergeCells count="12">
    <mergeCell ref="V1:V2"/>
    <mergeCell ref="T6:U7"/>
    <mergeCell ref="B5:C7"/>
    <mergeCell ref="D5:E7"/>
    <mergeCell ref="F5:U5"/>
    <mergeCell ref="F6:G7"/>
    <mergeCell ref="H6:I7"/>
    <mergeCell ref="J6:K7"/>
    <mergeCell ref="L6:M7"/>
    <mergeCell ref="N6:O7"/>
    <mergeCell ref="P6:Q7"/>
    <mergeCell ref="R6:S7"/>
  </mergeCells>
  <pageMargins left="0.31496062992125984" right="0.31496062992125984" top="0.59055118110236227" bottom="0.51181102362204722" header="0.19685039370078741" footer="0.19685039370078741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X26"/>
  <sheetViews>
    <sheetView showGridLines="0" defaultGridColor="0" topLeftCell="B1" colorId="12" workbookViewId="0">
      <selection activeCell="Q9" sqref="Q9"/>
    </sheetView>
  </sheetViews>
  <sheetFormatPr defaultRowHeight="15.75" x14ac:dyDescent="0.25"/>
  <cols>
    <col min="1" max="1" width="4.83203125" style="32" customWidth="1"/>
    <col min="2" max="2" width="3.6640625" style="32" customWidth="1"/>
    <col min="3" max="3" width="25.1640625" style="32" customWidth="1"/>
    <col min="4" max="4" width="12.83203125" style="32" customWidth="1"/>
    <col min="5" max="5" width="1.83203125" style="32" customWidth="1"/>
    <col min="6" max="6" width="13.83203125" style="32" customWidth="1"/>
    <col min="7" max="7" width="1.83203125" style="32" customWidth="1"/>
    <col min="8" max="8" width="10.6640625" style="32" customWidth="1"/>
    <col min="9" max="9" width="1.83203125" style="32" customWidth="1"/>
    <col min="10" max="10" width="11.83203125" style="32" customWidth="1"/>
    <col min="11" max="11" width="1.83203125" style="32" customWidth="1"/>
    <col min="12" max="12" width="11.83203125" style="32" customWidth="1"/>
    <col min="13" max="13" width="1.83203125" style="32" customWidth="1"/>
    <col min="14" max="14" width="12.1640625" style="32" customWidth="1"/>
    <col min="15" max="15" width="1.83203125" style="32" customWidth="1"/>
    <col min="16" max="16" width="12.6640625" style="32" customWidth="1"/>
    <col min="17" max="17" width="2" style="32" customWidth="1"/>
    <col min="18" max="18" width="12.6640625" style="32" customWidth="1"/>
    <col min="19" max="19" width="2" style="32" customWidth="1"/>
    <col min="20" max="20" width="11.83203125" style="32" customWidth="1"/>
    <col min="21" max="21" width="2.33203125" style="32" customWidth="1"/>
    <col min="22" max="22" width="2.5" style="32" customWidth="1"/>
    <col min="23" max="23" width="4.6640625" style="32" customWidth="1"/>
    <col min="24" max="16384" width="9.33203125" style="32"/>
  </cols>
  <sheetData>
    <row r="1" spans="2:24" ht="24" customHeight="1" x14ac:dyDescent="0.25">
      <c r="W1" s="87"/>
    </row>
    <row r="2" spans="2:24" ht="21" customHeight="1" x14ac:dyDescent="0.3">
      <c r="C2" s="33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2:24" s="34" customFormat="1" ht="21" customHeight="1" x14ac:dyDescent="0.3"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2"/>
    </row>
    <row r="4" spans="2:24" s="34" customFormat="1" ht="5.0999999999999996" customHeight="1" x14ac:dyDescent="0.3"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6"/>
    </row>
    <row r="5" spans="2:24" s="38" customFormat="1" ht="24" customHeight="1" x14ac:dyDescent="0.3">
      <c r="B5" s="157" t="s">
        <v>2</v>
      </c>
      <c r="C5" s="158"/>
      <c r="D5" s="161" t="s">
        <v>3</v>
      </c>
      <c r="E5" s="158"/>
      <c r="F5" s="164" t="s">
        <v>4</v>
      </c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2:24" s="38" customFormat="1" ht="24" customHeight="1" x14ac:dyDescent="0.3">
      <c r="B6" s="153"/>
      <c r="C6" s="159"/>
      <c r="D6" s="162"/>
      <c r="E6" s="159"/>
      <c r="F6" s="161" t="s">
        <v>5</v>
      </c>
      <c r="G6" s="158"/>
      <c r="H6" s="166" t="s">
        <v>6</v>
      </c>
      <c r="I6" s="158"/>
      <c r="J6" s="166" t="s">
        <v>7</v>
      </c>
      <c r="K6" s="158"/>
      <c r="L6" s="166" t="s">
        <v>8</v>
      </c>
      <c r="M6" s="158"/>
      <c r="N6" s="166" t="s">
        <v>9</v>
      </c>
      <c r="O6" s="158"/>
      <c r="P6" s="166" t="s">
        <v>10</v>
      </c>
      <c r="Q6" s="158"/>
      <c r="R6" s="166" t="s">
        <v>11</v>
      </c>
      <c r="S6" s="158"/>
      <c r="T6" s="153" t="s">
        <v>12</v>
      </c>
      <c r="U6" s="154"/>
      <c r="X6" s="102"/>
    </row>
    <row r="7" spans="2:24" s="38" customFormat="1" ht="24" customHeight="1" x14ac:dyDescent="0.3">
      <c r="B7" s="155"/>
      <c r="C7" s="160"/>
      <c r="D7" s="163"/>
      <c r="E7" s="160"/>
      <c r="F7" s="163"/>
      <c r="G7" s="160"/>
      <c r="H7" s="167"/>
      <c r="I7" s="160"/>
      <c r="J7" s="167"/>
      <c r="K7" s="160"/>
      <c r="L7" s="167"/>
      <c r="M7" s="160"/>
      <c r="N7" s="167"/>
      <c r="O7" s="160"/>
      <c r="P7" s="167"/>
      <c r="Q7" s="160"/>
      <c r="R7" s="167"/>
      <c r="S7" s="160"/>
      <c r="T7" s="155"/>
      <c r="U7" s="156"/>
    </row>
    <row r="8" spans="2:24" s="34" customFormat="1" ht="5.0999999999999996" customHeight="1" x14ac:dyDescent="0.3">
      <c r="B8" s="39"/>
      <c r="C8" s="40"/>
      <c r="D8" s="41"/>
      <c r="E8" s="41"/>
      <c r="F8" s="41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1"/>
      <c r="U8" s="43"/>
    </row>
    <row r="9" spans="2:24" ht="27" customHeight="1" x14ac:dyDescent="0.3">
      <c r="B9" s="44" t="s">
        <v>13</v>
      </c>
      <c r="C9" s="45"/>
      <c r="D9" s="46">
        <f>SUM(D10:D22)</f>
        <v>207799.37000000002</v>
      </c>
      <c r="E9" s="46"/>
      <c r="F9" s="46">
        <f>SUM(F10:F22)</f>
        <v>20262.7</v>
      </c>
      <c r="G9" s="46"/>
      <c r="H9" s="46">
        <f t="shared" ref="H9:T9" si="0">SUM(H10:H22)</f>
        <v>68720.37</v>
      </c>
      <c r="I9" s="46">
        <f t="shared" si="0"/>
        <v>0</v>
      </c>
      <c r="J9" s="46">
        <f t="shared" si="0"/>
        <v>40360.62999999999</v>
      </c>
      <c r="K9" s="46">
        <f t="shared" si="0"/>
        <v>0</v>
      </c>
      <c r="L9" s="46">
        <f t="shared" si="0"/>
        <v>48645.240000000005</v>
      </c>
      <c r="M9" s="46">
        <f t="shared" si="0"/>
        <v>0</v>
      </c>
      <c r="N9" s="46">
        <f t="shared" si="0"/>
        <v>23808.86</v>
      </c>
      <c r="O9" s="46">
        <f t="shared" si="0"/>
        <v>0</v>
      </c>
      <c r="P9" s="46">
        <f t="shared" si="0"/>
        <v>4165.1299999999992</v>
      </c>
      <c r="Q9" s="46"/>
      <c r="R9" s="46">
        <f t="shared" si="0"/>
        <v>1630.94</v>
      </c>
      <c r="S9" s="46"/>
      <c r="T9" s="46">
        <f t="shared" si="0"/>
        <v>205.5</v>
      </c>
      <c r="U9" s="47"/>
      <c r="V9" s="20"/>
      <c r="X9" s="85"/>
    </row>
    <row r="10" spans="2:24" ht="31.5" customHeight="1" x14ac:dyDescent="0.3">
      <c r="B10" s="92"/>
      <c r="C10" s="50" t="s">
        <v>14</v>
      </c>
      <c r="D10" s="51">
        <f>SUM(F10:T10)</f>
        <v>29953.379999999997</v>
      </c>
      <c r="E10" s="51"/>
      <c r="F10" s="104">
        <v>1437.73</v>
      </c>
      <c r="G10" s="104"/>
      <c r="H10" s="104">
        <v>5999.65</v>
      </c>
      <c r="I10" s="104"/>
      <c r="J10" s="104">
        <v>5268.61</v>
      </c>
      <c r="K10" s="104"/>
      <c r="L10" s="104">
        <v>10665.67</v>
      </c>
      <c r="M10" s="104"/>
      <c r="N10" s="104">
        <v>5188.8599999999997</v>
      </c>
      <c r="O10" s="104"/>
      <c r="P10" s="104">
        <v>1015.54</v>
      </c>
      <c r="Q10" s="104"/>
      <c r="R10" s="104">
        <v>341.84</v>
      </c>
      <c r="S10" s="104"/>
      <c r="T10" s="104">
        <v>35.479999999999997</v>
      </c>
      <c r="U10" s="52"/>
      <c r="X10" s="93"/>
    </row>
    <row r="11" spans="2:24" s="52" customFormat="1" ht="24" customHeight="1" x14ac:dyDescent="0.3">
      <c r="C11" s="50" t="s">
        <v>15</v>
      </c>
      <c r="D11" s="51">
        <f t="shared" ref="D11:D22" si="1">SUM(F11:T11)</f>
        <v>10622.37</v>
      </c>
      <c r="E11" s="51"/>
      <c r="F11" s="104">
        <v>710.16</v>
      </c>
      <c r="G11" s="104"/>
      <c r="H11" s="104">
        <v>2965.1</v>
      </c>
      <c r="I11" s="104"/>
      <c r="J11" s="104">
        <v>2533.27</v>
      </c>
      <c r="K11" s="104"/>
      <c r="L11" s="104">
        <v>2649.3</v>
      </c>
      <c r="M11" s="104"/>
      <c r="N11" s="104">
        <v>1378.89</v>
      </c>
      <c r="O11" s="104"/>
      <c r="P11" s="104">
        <v>266.77999999999997</v>
      </c>
      <c r="Q11" s="104"/>
      <c r="R11" s="104">
        <v>113.77</v>
      </c>
      <c r="S11" s="104"/>
      <c r="T11" s="104">
        <v>5.0999999999999996</v>
      </c>
      <c r="X11" s="93"/>
    </row>
    <row r="12" spans="2:24" s="52" customFormat="1" ht="24" customHeight="1" x14ac:dyDescent="0.3">
      <c r="C12" s="50" t="s">
        <v>16</v>
      </c>
      <c r="D12" s="51">
        <f t="shared" si="1"/>
        <v>11161.89</v>
      </c>
      <c r="E12" s="51"/>
      <c r="F12" s="104">
        <v>876.46</v>
      </c>
      <c r="G12" s="104"/>
      <c r="H12" s="104">
        <v>3499.44</v>
      </c>
      <c r="I12" s="104"/>
      <c r="J12" s="104">
        <v>2856.95</v>
      </c>
      <c r="K12" s="104"/>
      <c r="L12" s="104">
        <v>2451.42</v>
      </c>
      <c r="M12" s="104"/>
      <c r="N12" s="104">
        <v>1130.01</v>
      </c>
      <c r="O12" s="104"/>
      <c r="P12" s="104">
        <v>248.59</v>
      </c>
      <c r="Q12" s="104"/>
      <c r="R12" s="104">
        <v>73.13</v>
      </c>
      <c r="S12" s="104"/>
      <c r="T12" s="104">
        <v>25.89</v>
      </c>
      <c r="X12" s="93"/>
    </row>
    <row r="13" spans="2:24" s="53" customFormat="1" ht="24" customHeight="1" x14ac:dyDescent="0.3">
      <c r="B13" s="52"/>
      <c r="C13" s="50" t="s">
        <v>17</v>
      </c>
      <c r="D13" s="51">
        <f t="shared" si="1"/>
        <v>14961.23</v>
      </c>
      <c r="E13" s="51"/>
      <c r="F13" s="104">
        <v>973.62</v>
      </c>
      <c r="G13" s="104"/>
      <c r="H13" s="104">
        <v>5298.91</v>
      </c>
      <c r="I13" s="104"/>
      <c r="J13" s="104">
        <v>2903.48</v>
      </c>
      <c r="K13" s="104"/>
      <c r="L13" s="104">
        <v>3371.37</v>
      </c>
      <c r="M13" s="104"/>
      <c r="N13" s="104">
        <v>1910.3</v>
      </c>
      <c r="O13" s="104"/>
      <c r="P13" s="104">
        <v>363.63</v>
      </c>
      <c r="Q13" s="104"/>
      <c r="R13" s="104">
        <v>123</v>
      </c>
      <c r="S13" s="104"/>
      <c r="T13" s="104">
        <v>16.920000000000002</v>
      </c>
      <c r="U13" s="52"/>
      <c r="X13" s="93"/>
    </row>
    <row r="14" spans="2:24" s="53" customFormat="1" ht="24" customHeight="1" x14ac:dyDescent="0.3">
      <c r="B14" s="52"/>
      <c r="C14" s="50" t="s">
        <v>18</v>
      </c>
      <c r="D14" s="51">
        <f t="shared" si="1"/>
        <v>12913.54</v>
      </c>
      <c r="E14" s="51"/>
      <c r="F14" s="104">
        <v>1214.2</v>
      </c>
      <c r="G14" s="104"/>
      <c r="H14" s="104">
        <v>4373.46</v>
      </c>
      <c r="I14" s="104"/>
      <c r="J14" s="104">
        <v>2801.92</v>
      </c>
      <c r="K14" s="104"/>
      <c r="L14" s="104">
        <v>2793.14</v>
      </c>
      <c r="M14" s="104"/>
      <c r="N14" s="104">
        <v>1443.86</v>
      </c>
      <c r="O14" s="104"/>
      <c r="P14" s="104">
        <v>184.92</v>
      </c>
      <c r="Q14" s="104"/>
      <c r="R14" s="104">
        <v>84.52</v>
      </c>
      <c r="S14" s="104"/>
      <c r="T14" s="104">
        <v>17.52</v>
      </c>
      <c r="U14" s="52"/>
      <c r="X14" s="93"/>
    </row>
    <row r="15" spans="2:24" s="53" customFormat="1" ht="24" customHeight="1" x14ac:dyDescent="0.3">
      <c r="B15" s="52"/>
      <c r="C15" s="50" t="s">
        <v>19</v>
      </c>
      <c r="D15" s="51">
        <f t="shared" si="1"/>
        <v>13952.11</v>
      </c>
      <c r="E15" s="51"/>
      <c r="F15" s="104">
        <v>1362.7</v>
      </c>
      <c r="G15" s="104"/>
      <c r="H15" s="104">
        <v>4872.8900000000003</v>
      </c>
      <c r="I15" s="104"/>
      <c r="J15" s="104">
        <v>2483.4299999999998</v>
      </c>
      <c r="K15" s="104"/>
      <c r="L15" s="104">
        <v>3185.65</v>
      </c>
      <c r="M15" s="104"/>
      <c r="N15" s="104">
        <v>1649.07</v>
      </c>
      <c r="O15" s="104"/>
      <c r="P15" s="104">
        <v>276.39</v>
      </c>
      <c r="Q15" s="104"/>
      <c r="R15" s="104">
        <v>115.62</v>
      </c>
      <c r="S15" s="104"/>
      <c r="T15" s="104">
        <v>6.36</v>
      </c>
      <c r="U15" s="52"/>
      <c r="X15" s="93"/>
    </row>
    <row r="16" spans="2:24" s="53" customFormat="1" ht="24" customHeight="1" x14ac:dyDescent="0.3">
      <c r="B16" s="52"/>
      <c r="C16" s="50" t="s">
        <v>20</v>
      </c>
      <c r="D16" s="51">
        <f t="shared" si="1"/>
        <v>14051.759999999998</v>
      </c>
      <c r="E16" s="51"/>
      <c r="F16" s="104">
        <v>1292.3599999999999</v>
      </c>
      <c r="G16" s="104"/>
      <c r="H16" s="104">
        <v>4747.12</v>
      </c>
      <c r="I16" s="104"/>
      <c r="J16" s="104">
        <v>2574.4499999999998</v>
      </c>
      <c r="K16" s="104"/>
      <c r="L16" s="104">
        <v>3132.62</v>
      </c>
      <c r="M16" s="104"/>
      <c r="N16" s="104">
        <v>1849.01</v>
      </c>
      <c r="O16" s="104"/>
      <c r="P16" s="104">
        <v>321.72000000000003</v>
      </c>
      <c r="Q16" s="104"/>
      <c r="R16" s="104">
        <v>132.47999999999999</v>
      </c>
      <c r="S16" s="104"/>
      <c r="T16" s="104">
        <v>2</v>
      </c>
      <c r="U16" s="52"/>
      <c r="X16" s="93"/>
    </row>
    <row r="17" spans="2:24" s="53" customFormat="1" ht="24" customHeight="1" x14ac:dyDescent="0.3">
      <c r="B17" s="52"/>
      <c r="C17" s="50" t="s">
        <v>21</v>
      </c>
      <c r="D17" s="51">
        <f t="shared" si="1"/>
        <v>19071.39</v>
      </c>
      <c r="E17" s="51"/>
      <c r="F17" s="104">
        <v>2096.73</v>
      </c>
      <c r="G17" s="104"/>
      <c r="H17" s="104">
        <v>7313.36</v>
      </c>
      <c r="I17" s="104"/>
      <c r="J17" s="104">
        <v>3423.3</v>
      </c>
      <c r="K17" s="104"/>
      <c r="L17" s="104">
        <v>3697.97</v>
      </c>
      <c r="M17" s="104"/>
      <c r="N17" s="104">
        <v>1989.93</v>
      </c>
      <c r="O17" s="104"/>
      <c r="P17" s="104">
        <v>374.37</v>
      </c>
      <c r="Q17" s="104"/>
      <c r="R17" s="104">
        <v>154.26</v>
      </c>
      <c r="S17" s="104"/>
      <c r="T17" s="104">
        <v>21.47</v>
      </c>
      <c r="U17" s="52"/>
      <c r="X17" s="93"/>
    </row>
    <row r="18" spans="2:24" s="53" customFormat="1" ht="24" customHeight="1" x14ac:dyDescent="0.3">
      <c r="B18" s="52"/>
      <c r="C18" s="50" t="s">
        <v>22</v>
      </c>
      <c r="D18" s="51">
        <f t="shared" si="1"/>
        <v>22600.74</v>
      </c>
      <c r="E18" s="51"/>
      <c r="F18" s="104">
        <v>2424.9899999999998</v>
      </c>
      <c r="G18" s="104"/>
      <c r="H18" s="104">
        <v>8185.35</v>
      </c>
      <c r="I18" s="104"/>
      <c r="J18" s="104">
        <v>4181.68</v>
      </c>
      <c r="K18" s="104"/>
      <c r="L18" s="104">
        <v>4845.3900000000003</v>
      </c>
      <c r="M18" s="104"/>
      <c r="N18" s="104">
        <v>2407.14</v>
      </c>
      <c r="O18" s="104"/>
      <c r="P18" s="104">
        <v>351.74</v>
      </c>
      <c r="Q18" s="104"/>
      <c r="R18" s="104">
        <v>166.98</v>
      </c>
      <c r="S18" s="104"/>
      <c r="T18" s="104">
        <v>37.47</v>
      </c>
      <c r="U18" s="52"/>
      <c r="X18" s="93"/>
    </row>
    <row r="19" spans="2:24" s="53" customFormat="1" ht="21" customHeight="1" x14ac:dyDescent="0.3">
      <c r="B19" s="52"/>
      <c r="C19" s="50" t="s">
        <v>23</v>
      </c>
      <c r="D19" s="51">
        <f t="shared" si="1"/>
        <v>22934.31</v>
      </c>
      <c r="E19" s="51"/>
      <c r="F19" s="104">
        <v>2663.35</v>
      </c>
      <c r="G19" s="104"/>
      <c r="H19" s="104">
        <v>8124.52</v>
      </c>
      <c r="I19" s="104"/>
      <c r="J19" s="104">
        <v>4217.1900000000005</v>
      </c>
      <c r="K19" s="104"/>
      <c r="L19" s="104">
        <v>5147.99</v>
      </c>
      <c r="M19" s="104"/>
      <c r="N19" s="104">
        <v>2238.5500000000002</v>
      </c>
      <c r="O19" s="104"/>
      <c r="P19" s="104">
        <v>364.7</v>
      </c>
      <c r="Q19" s="104"/>
      <c r="R19" s="104">
        <v>156.26</v>
      </c>
      <c r="S19" s="104"/>
      <c r="T19" s="104">
        <v>21.75</v>
      </c>
      <c r="U19" s="52"/>
      <c r="X19" s="93"/>
    </row>
    <row r="20" spans="2:24" s="53" customFormat="1" ht="21" customHeight="1" x14ac:dyDescent="0.3">
      <c r="B20" s="52"/>
      <c r="C20" s="50" t="s">
        <v>24</v>
      </c>
      <c r="D20" s="51">
        <f t="shared" si="1"/>
        <v>14137.619999999999</v>
      </c>
      <c r="E20" s="51"/>
      <c r="F20" s="104">
        <v>1797.34</v>
      </c>
      <c r="G20" s="104"/>
      <c r="H20" s="104">
        <v>5232.6899999999996</v>
      </c>
      <c r="I20" s="104"/>
      <c r="J20" s="104">
        <v>2883.17</v>
      </c>
      <c r="K20" s="104"/>
      <c r="L20" s="104">
        <v>2816.05</v>
      </c>
      <c r="M20" s="104"/>
      <c r="N20" s="104">
        <v>1182.47</v>
      </c>
      <c r="O20" s="104"/>
      <c r="P20" s="104">
        <v>168.99</v>
      </c>
      <c r="Q20" s="104"/>
      <c r="R20" s="104">
        <v>48.93</v>
      </c>
      <c r="S20" s="104"/>
      <c r="T20" s="104">
        <v>7.98</v>
      </c>
      <c r="U20" s="52"/>
      <c r="X20" s="93"/>
    </row>
    <row r="21" spans="2:24" s="53" customFormat="1" ht="21" customHeight="1" x14ac:dyDescent="0.3">
      <c r="B21" s="52"/>
      <c r="C21" s="50" t="s">
        <v>25</v>
      </c>
      <c r="D21" s="51">
        <f t="shared" si="1"/>
        <v>7922.6100000000006</v>
      </c>
      <c r="E21" s="51"/>
      <c r="F21" s="104">
        <v>1087.79</v>
      </c>
      <c r="G21" s="104"/>
      <c r="H21" s="104">
        <v>2915.13</v>
      </c>
      <c r="I21" s="104"/>
      <c r="J21" s="104">
        <v>1706.84</v>
      </c>
      <c r="K21" s="104"/>
      <c r="L21" s="104">
        <v>1497</v>
      </c>
      <c r="M21" s="104"/>
      <c r="N21" s="104">
        <v>551.91</v>
      </c>
      <c r="O21" s="104"/>
      <c r="P21" s="104">
        <v>113.81</v>
      </c>
      <c r="Q21" s="104"/>
      <c r="R21" s="104">
        <v>50.13</v>
      </c>
      <c r="S21" s="104"/>
      <c r="T21" s="84" t="s">
        <v>31</v>
      </c>
      <c r="U21" s="52"/>
      <c r="X21" s="93"/>
    </row>
    <row r="22" spans="2:24" s="53" customFormat="1" ht="21" customHeight="1" x14ac:dyDescent="0.3">
      <c r="B22" s="52"/>
      <c r="C22" s="50" t="s">
        <v>27</v>
      </c>
      <c r="D22" s="51">
        <f t="shared" si="1"/>
        <v>13516.420000000002</v>
      </c>
      <c r="E22" s="51"/>
      <c r="F22" s="104">
        <v>2325.27</v>
      </c>
      <c r="G22" s="104"/>
      <c r="H22" s="104">
        <v>5192.75</v>
      </c>
      <c r="I22" s="104"/>
      <c r="J22" s="104">
        <v>2526.34</v>
      </c>
      <c r="K22" s="104"/>
      <c r="L22" s="104">
        <v>2391.67</v>
      </c>
      <c r="M22" s="104"/>
      <c r="N22" s="104">
        <v>888.86</v>
      </c>
      <c r="O22" s="104"/>
      <c r="P22" s="104">
        <v>113.95</v>
      </c>
      <c r="Q22" s="104"/>
      <c r="R22" s="104">
        <v>70.02</v>
      </c>
      <c r="S22" s="104"/>
      <c r="T22" s="104">
        <v>7.56</v>
      </c>
      <c r="U22" s="54"/>
      <c r="X22" s="93"/>
    </row>
    <row r="23" spans="2:24" ht="21" customHeight="1" x14ac:dyDescent="0.3">
      <c r="D23" s="43"/>
      <c r="E23" s="43"/>
      <c r="F23" s="43"/>
      <c r="G23" s="43"/>
      <c r="H23" s="43"/>
      <c r="I23" s="43"/>
      <c r="J23" s="43"/>
      <c r="K23" s="43"/>
      <c r="L23" s="43"/>
      <c r="M23" s="54"/>
      <c r="N23" s="54"/>
      <c r="O23" s="54"/>
      <c r="P23" s="54"/>
      <c r="Q23" s="54"/>
      <c r="R23" s="54"/>
      <c r="S23" s="54"/>
      <c r="T23" s="54"/>
      <c r="U23" s="54"/>
      <c r="W23" s="168"/>
    </row>
    <row r="24" spans="2:24" ht="21" customHeight="1" x14ac:dyDescent="0.25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W24" s="168"/>
    </row>
    <row r="25" spans="2:24" ht="24.75" customHeight="1" x14ac:dyDescent="0.25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W25" s="151"/>
    </row>
    <row r="26" spans="2:24" x14ac:dyDescent="0.2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</sheetData>
  <mergeCells count="12">
    <mergeCell ref="W23:W24"/>
    <mergeCell ref="T6:U7"/>
    <mergeCell ref="B5:C7"/>
    <mergeCell ref="D5:E7"/>
    <mergeCell ref="F5:U5"/>
    <mergeCell ref="F6:G7"/>
    <mergeCell ref="H6:I7"/>
    <mergeCell ref="J6:K7"/>
    <mergeCell ref="L6:M7"/>
    <mergeCell ref="N6:O7"/>
    <mergeCell ref="P6:Q7"/>
    <mergeCell ref="R6:S7"/>
  </mergeCells>
  <pageMargins left="0.31496062992125984" right="0.31496062992125984" top="0.78740157480314965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B2:W26"/>
  <sheetViews>
    <sheetView showGridLines="0" defaultGridColor="0" colorId="12" workbookViewId="0">
      <selection activeCell="W2" sqref="W2"/>
    </sheetView>
  </sheetViews>
  <sheetFormatPr defaultRowHeight="15.75" x14ac:dyDescent="0.25"/>
  <cols>
    <col min="1" max="1" width="6.33203125" style="32" customWidth="1"/>
    <col min="2" max="2" width="3.6640625" style="32" customWidth="1"/>
    <col min="3" max="3" width="24.6640625" style="32" customWidth="1"/>
    <col min="4" max="4" width="10.5" style="32" customWidth="1"/>
    <col min="5" max="5" width="1.83203125" style="32" customWidth="1"/>
    <col min="6" max="6" width="16.83203125" style="32" customWidth="1"/>
    <col min="7" max="7" width="1.83203125" style="32" customWidth="1"/>
    <col min="8" max="8" width="11.5" style="32" customWidth="1"/>
    <col min="9" max="9" width="1.83203125" style="32" customWidth="1"/>
    <col min="10" max="10" width="12.33203125" style="32" customWidth="1"/>
    <col min="11" max="11" width="1.83203125" style="32" customWidth="1"/>
    <col min="12" max="12" width="10.5" style="32" customWidth="1"/>
    <col min="13" max="13" width="1.83203125" style="32" customWidth="1"/>
    <col min="14" max="14" width="11.5" style="32" customWidth="1"/>
    <col min="15" max="15" width="1.83203125" style="32" customWidth="1"/>
    <col min="16" max="16" width="11.6640625" style="32" customWidth="1"/>
    <col min="17" max="17" width="1.83203125" style="32" customWidth="1"/>
    <col min="18" max="18" width="11.5" style="32" customWidth="1"/>
    <col min="19" max="19" width="1.83203125" style="32" customWidth="1"/>
    <col min="20" max="20" width="12.1640625" style="32" customWidth="1"/>
    <col min="21" max="21" width="10.6640625" style="32" customWidth="1"/>
    <col min="22" max="22" width="12.83203125" style="32" hidden="1" customWidth="1"/>
    <col min="23" max="16384" width="9.33203125" style="32"/>
  </cols>
  <sheetData>
    <row r="2" spans="2:23" ht="24.95" customHeight="1" x14ac:dyDescent="0.3">
      <c r="C2" s="33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W2" s="150"/>
    </row>
    <row r="3" spans="2:23" s="34" customFormat="1" ht="24.95" customHeight="1" x14ac:dyDescent="0.3">
      <c r="C3" s="33" t="s">
        <v>28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2"/>
      <c r="T3" s="32"/>
      <c r="U3" s="32"/>
    </row>
    <row r="4" spans="2:23" s="34" customFormat="1" ht="5.0999999999999996" customHeight="1" x14ac:dyDescent="0.3"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6"/>
    </row>
    <row r="5" spans="2:23" s="38" customFormat="1" ht="24" customHeight="1" x14ac:dyDescent="0.3">
      <c r="B5" s="157" t="s">
        <v>2</v>
      </c>
      <c r="C5" s="158"/>
      <c r="D5" s="161" t="s">
        <v>3</v>
      </c>
      <c r="E5" s="158"/>
      <c r="F5" s="164" t="s">
        <v>4</v>
      </c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2:23" s="38" customFormat="1" ht="24" customHeight="1" x14ac:dyDescent="0.3">
      <c r="B6" s="153"/>
      <c r="C6" s="159"/>
      <c r="D6" s="162"/>
      <c r="E6" s="159"/>
      <c r="F6" s="161" t="s">
        <v>5</v>
      </c>
      <c r="G6" s="158"/>
      <c r="H6" s="166" t="s">
        <v>6</v>
      </c>
      <c r="I6" s="158"/>
      <c r="J6" s="166" t="s">
        <v>7</v>
      </c>
      <c r="K6" s="158"/>
      <c r="L6" s="166" t="s">
        <v>8</v>
      </c>
      <c r="M6" s="158"/>
      <c r="N6" s="166" t="s">
        <v>9</v>
      </c>
      <c r="O6" s="158"/>
      <c r="P6" s="166" t="s">
        <v>10</v>
      </c>
      <c r="Q6" s="158"/>
      <c r="R6" s="166" t="s">
        <v>11</v>
      </c>
      <c r="S6" s="158"/>
      <c r="T6" s="153" t="s">
        <v>29</v>
      </c>
      <c r="U6" s="154"/>
    </row>
    <row r="7" spans="2:23" s="38" customFormat="1" ht="24" customHeight="1" x14ac:dyDescent="0.3">
      <c r="B7" s="155"/>
      <c r="C7" s="160"/>
      <c r="D7" s="163"/>
      <c r="E7" s="160"/>
      <c r="F7" s="163"/>
      <c r="G7" s="160"/>
      <c r="H7" s="167"/>
      <c r="I7" s="160"/>
      <c r="J7" s="167"/>
      <c r="K7" s="160"/>
      <c r="L7" s="167"/>
      <c r="M7" s="160"/>
      <c r="N7" s="167"/>
      <c r="O7" s="160"/>
      <c r="P7" s="167"/>
      <c r="Q7" s="160"/>
      <c r="R7" s="167"/>
      <c r="S7" s="160"/>
      <c r="T7" s="155"/>
      <c r="U7" s="156"/>
    </row>
    <row r="8" spans="2:23" s="34" customFormat="1" ht="5.0999999999999996" customHeight="1" x14ac:dyDescent="0.3">
      <c r="B8" s="39"/>
      <c r="C8" s="40"/>
      <c r="D8" s="41"/>
      <c r="E8" s="41"/>
      <c r="F8" s="41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1"/>
      <c r="U8" s="43"/>
    </row>
    <row r="9" spans="2:23" ht="24" customHeight="1" x14ac:dyDescent="0.3">
      <c r="B9" s="44" t="s">
        <v>30</v>
      </c>
      <c r="C9" s="45"/>
      <c r="D9" s="46">
        <f>SUM(D10:D22)</f>
        <v>211087</v>
      </c>
      <c r="E9" s="46"/>
      <c r="F9" s="46">
        <f>SUM(F10:F22)</f>
        <v>20864.190000000002</v>
      </c>
      <c r="G9" s="46"/>
      <c r="H9" s="46">
        <f t="shared" ref="H9:T9" si="0">SUM(H10:H22)</f>
        <v>73214.459999999992</v>
      </c>
      <c r="I9" s="46">
        <f t="shared" si="0"/>
        <v>0</v>
      </c>
      <c r="J9" s="46">
        <f t="shared" si="0"/>
        <v>39183.46</v>
      </c>
      <c r="K9" s="46">
        <f t="shared" si="0"/>
        <v>0</v>
      </c>
      <c r="L9" s="46">
        <f t="shared" si="0"/>
        <v>47337.75</v>
      </c>
      <c r="M9" s="46">
        <f t="shared" si="0"/>
        <v>0</v>
      </c>
      <c r="N9" s="46">
        <f t="shared" si="0"/>
        <v>24532.36</v>
      </c>
      <c r="O9" s="46">
        <f t="shared" si="0"/>
        <v>0</v>
      </c>
      <c r="P9" s="46">
        <f t="shared" si="0"/>
        <v>4206.74</v>
      </c>
      <c r="Q9" s="46">
        <f t="shared" si="0"/>
        <v>0</v>
      </c>
      <c r="R9" s="46">
        <f t="shared" si="0"/>
        <v>1576.02</v>
      </c>
      <c r="S9" s="46">
        <f t="shared" si="0"/>
        <v>0</v>
      </c>
      <c r="T9" s="46">
        <f t="shared" si="0"/>
        <v>171.65</v>
      </c>
      <c r="U9" s="47"/>
      <c r="V9" s="20"/>
    </row>
    <row r="10" spans="2:23" ht="33.75" customHeight="1" x14ac:dyDescent="0.3">
      <c r="B10" s="49"/>
      <c r="C10" s="50" t="s">
        <v>14</v>
      </c>
      <c r="D10" s="51">
        <v>25817</v>
      </c>
      <c r="E10" s="51"/>
      <c r="F10" s="104">
        <v>1250</v>
      </c>
      <c r="G10" s="104"/>
      <c r="H10" s="104">
        <v>6297.11</v>
      </c>
      <c r="I10" s="104"/>
      <c r="J10" s="104">
        <v>5529.35</v>
      </c>
      <c r="K10" s="104"/>
      <c r="L10" s="104">
        <v>7405.37</v>
      </c>
      <c r="M10" s="104"/>
      <c r="N10" s="104">
        <v>4294.55</v>
      </c>
      <c r="O10" s="104"/>
      <c r="P10" s="104">
        <v>736.21</v>
      </c>
      <c r="Q10" s="104"/>
      <c r="R10" s="104">
        <v>269.02999999999997</v>
      </c>
      <c r="S10" s="104"/>
      <c r="T10" s="104">
        <v>34.83</v>
      </c>
      <c r="U10" s="52"/>
    </row>
    <row r="11" spans="2:23" s="52" customFormat="1" ht="24" customHeight="1" x14ac:dyDescent="0.3">
      <c r="B11" s="43"/>
      <c r="C11" s="50" t="s">
        <v>15</v>
      </c>
      <c r="D11" s="51">
        <v>11158</v>
      </c>
      <c r="E11" s="51"/>
      <c r="F11" s="103">
        <v>747</v>
      </c>
      <c r="G11" s="103"/>
      <c r="H11" s="103">
        <v>4047</v>
      </c>
      <c r="I11" s="103"/>
      <c r="J11" s="103">
        <v>2039</v>
      </c>
      <c r="K11" s="103"/>
      <c r="L11" s="103">
        <v>2510</v>
      </c>
      <c r="M11" s="103"/>
      <c r="N11" s="103">
        <v>1373</v>
      </c>
      <c r="O11" s="103"/>
      <c r="P11" s="103">
        <v>328</v>
      </c>
      <c r="Q11" s="103"/>
      <c r="R11" s="103">
        <v>109</v>
      </c>
      <c r="S11" s="103"/>
      <c r="T11" s="103">
        <v>5</v>
      </c>
      <c r="U11" s="93"/>
    </row>
    <row r="12" spans="2:23" s="52" customFormat="1" ht="24" customHeight="1" x14ac:dyDescent="0.3">
      <c r="B12" s="43"/>
      <c r="C12" s="50" t="s">
        <v>16</v>
      </c>
      <c r="D12" s="51">
        <v>14759</v>
      </c>
      <c r="E12" s="51"/>
      <c r="F12" s="104">
        <v>860</v>
      </c>
      <c r="G12" s="104"/>
      <c r="H12" s="104">
        <v>4918</v>
      </c>
      <c r="I12" s="104"/>
      <c r="J12" s="104">
        <v>2596</v>
      </c>
      <c r="K12" s="104"/>
      <c r="L12" s="104">
        <v>3342</v>
      </c>
      <c r="M12" s="104"/>
      <c r="N12" s="104">
        <v>2577</v>
      </c>
      <c r="O12" s="104"/>
      <c r="P12" s="104">
        <v>339</v>
      </c>
      <c r="Q12" s="104"/>
      <c r="R12" s="104">
        <v>109</v>
      </c>
      <c r="S12" s="104"/>
      <c r="T12" s="104">
        <v>18</v>
      </c>
    </row>
    <row r="13" spans="2:23" s="53" customFormat="1" ht="24" customHeight="1" x14ac:dyDescent="0.3">
      <c r="B13" s="43"/>
      <c r="C13" s="50" t="s">
        <v>17</v>
      </c>
      <c r="D13" s="51">
        <v>13899</v>
      </c>
      <c r="E13" s="51"/>
      <c r="F13" s="104">
        <v>1121</v>
      </c>
      <c r="G13" s="104"/>
      <c r="H13" s="104">
        <v>4426</v>
      </c>
      <c r="I13" s="104"/>
      <c r="J13" s="104">
        <v>2222</v>
      </c>
      <c r="K13" s="104"/>
      <c r="L13" s="104">
        <v>3873</v>
      </c>
      <c r="M13" s="104"/>
      <c r="N13" s="104">
        <v>1841</v>
      </c>
      <c r="O13" s="104"/>
      <c r="P13" s="104">
        <v>338</v>
      </c>
      <c r="Q13" s="104"/>
      <c r="R13" s="104">
        <v>72</v>
      </c>
      <c r="S13" s="104"/>
      <c r="T13" s="104">
        <v>6</v>
      </c>
      <c r="U13" s="52"/>
    </row>
    <row r="14" spans="2:23" s="53" customFormat="1" ht="24" customHeight="1" x14ac:dyDescent="0.3">
      <c r="B14" s="43"/>
      <c r="C14" s="50" t="s">
        <v>18</v>
      </c>
      <c r="D14" s="51">
        <v>13532</v>
      </c>
      <c r="E14" s="51"/>
      <c r="F14" s="104">
        <v>1335</v>
      </c>
      <c r="G14" s="104"/>
      <c r="H14" s="104">
        <v>4895</v>
      </c>
      <c r="I14" s="104"/>
      <c r="J14" s="104">
        <v>2581</v>
      </c>
      <c r="K14" s="104"/>
      <c r="L14" s="104">
        <v>2902</v>
      </c>
      <c r="M14" s="104"/>
      <c r="N14" s="104">
        <v>1460</v>
      </c>
      <c r="O14" s="104"/>
      <c r="P14" s="104">
        <v>214</v>
      </c>
      <c r="Q14" s="104"/>
      <c r="R14" s="104">
        <v>136</v>
      </c>
      <c r="S14" s="104"/>
      <c r="T14" s="104">
        <v>9</v>
      </c>
      <c r="U14" s="52"/>
    </row>
    <row r="15" spans="2:23" s="53" customFormat="1" ht="24" customHeight="1" x14ac:dyDescent="0.3">
      <c r="B15" s="43"/>
      <c r="C15" s="50" t="s">
        <v>19</v>
      </c>
      <c r="D15" s="51">
        <v>16941</v>
      </c>
      <c r="E15" s="51"/>
      <c r="F15" s="104">
        <v>1232</v>
      </c>
      <c r="G15" s="104"/>
      <c r="H15" s="104">
        <v>5305</v>
      </c>
      <c r="I15" s="104"/>
      <c r="J15" s="104">
        <v>3601</v>
      </c>
      <c r="K15" s="104"/>
      <c r="L15" s="104">
        <v>4104</v>
      </c>
      <c r="M15" s="104"/>
      <c r="N15" s="104">
        <v>2150</v>
      </c>
      <c r="O15" s="104"/>
      <c r="P15" s="104">
        <v>375</v>
      </c>
      <c r="Q15" s="104"/>
      <c r="R15" s="104">
        <v>161</v>
      </c>
      <c r="S15" s="104"/>
      <c r="T15" s="104">
        <v>13</v>
      </c>
      <c r="U15" s="52"/>
    </row>
    <row r="16" spans="2:23" s="53" customFormat="1" ht="24" customHeight="1" x14ac:dyDescent="0.3">
      <c r="B16" s="43"/>
      <c r="C16" s="50" t="s">
        <v>20</v>
      </c>
      <c r="D16" s="51">
        <v>19118</v>
      </c>
      <c r="E16" s="51"/>
      <c r="F16" s="104">
        <v>1872</v>
      </c>
      <c r="G16" s="104"/>
      <c r="H16" s="104">
        <v>6136</v>
      </c>
      <c r="I16" s="104"/>
      <c r="J16" s="104">
        <v>3928</v>
      </c>
      <c r="K16" s="104"/>
      <c r="L16" s="104">
        <v>4405</v>
      </c>
      <c r="M16" s="104"/>
      <c r="N16" s="104">
        <v>2206</v>
      </c>
      <c r="O16" s="104"/>
      <c r="P16" s="104">
        <v>436</v>
      </c>
      <c r="Q16" s="104"/>
      <c r="R16" s="104">
        <v>130</v>
      </c>
      <c r="S16" s="104"/>
      <c r="T16" s="104">
        <v>5</v>
      </c>
      <c r="U16" s="52"/>
    </row>
    <row r="17" spans="2:22" s="53" customFormat="1" ht="24" customHeight="1" x14ac:dyDescent="0.3">
      <c r="B17" s="43"/>
      <c r="C17" s="50" t="s">
        <v>21</v>
      </c>
      <c r="D17" s="51">
        <v>19667</v>
      </c>
      <c r="E17" s="51"/>
      <c r="F17" s="104">
        <v>2338.19</v>
      </c>
      <c r="G17" s="104"/>
      <c r="H17" s="104">
        <v>7278.35</v>
      </c>
      <c r="I17" s="104"/>
      <c r="J17" s="104">
        <v>3743.11</v>
      </c>
      <c r="K17" s="104"/>
      <c r="L17" s="104">
        <v>3995.38</v>
      </c>
      <c r="M17" s="104"/>
      <c r="N17" s="104">
        <v>1851.81</v>
      </c>
      <c r="O17" s="104"/>
      <c r="P17" s="104">
        <v>316.52999999999997</v>
      </c>
      <c r="Q17" s="104"/>
      <c r="R17" s="104">
        <v>116.99</v>
      </c>
      <c r="S17" s="104"/>
      <c r="T17" s="104">
        <v>26.82</v>
      </c>
      <c r="U17" s="52"/>
    </row>
    <row r="18" spans="2:22" s="53" customFormat="1" ht="24" customHeight="1" x14ac:dyDescent="0.3">
      <c r="B18" s="43"/>
      <c r="C18" s="50" t="s">
        <v>22</v>
      </c>
      <c r="D18" s="51">
        <v>20856</v>
      </c>
      <c r="E18" s="51"/>
      <c r="F18" s="104">
        <v>2488</v>
      </c>
      <c r="G18" s="104"/>
      <c r="H18" s="104">
        <v>7770</v>
      </c>
      <c r="I18" s="104"/>
      <c r="J18" s="104">
        <v>3945</v>
      </c>
      <c r="K18" s="104"/>
      <c r="L18" s="104">
        <v>4310</v>
      </c>
      <c r="M18" s="104"/>
      <c r="N18" s="104">
        <v>1877</v>
      </c>
      <c r="O18" s="104"/>
      <c r="P18" s="104">
        <v>289</v>
      </c>
      <c r="Q18" s="104"/>
      <c r="R18" s="104">
        <v>156</v>
      </c>
      <c r="S18" s="104"/>
      <c r="T18" s="104">
        <v>21</v>
      </c>
      <c r="U18" s="52"/>
    </row>
    <row r="19" spans="2:22" s="53" customFormat="1" ht="24" customHeight="1" x14ac:dyDescent="0.3">
      <c r="B19" s="43"/>
      <c r="C19" s="50" t="s">
        <v>23</v>
      </c>
      <c r="D19" s="51">
        <v>21606</v>
      </c>
      <c r="E19" s="51"/>
      <c r="F19" s="104">
        <v>2587</v>
      </c>
      <c r="G19" s="104"/>
      <c r="H19" s="104">
        <v>9361</v>
      </c>
      <c r="I19" s="104"/>
      <c r="J19" s="104">
        <v>3641</v>
      </c>
      <c r="K19" s="104"/>
      <c r="L19" s="104">
        <v>3924</v>
      </c>
      <c r="M19" s="104"/>
      <c r="N19" s="104">
        <v>1684</v>
      </c>
      <c r="O19" s="104"/>
      <c r="P19" s="104">
        <v>286</v>
      </c>
      <c r="Q19" s="104"/>
      <c r="R19" s="104">
        <v>113</v>
      </c>
      <c r="S19" s="104"/>
      <c r="T19" s="104">
        <v>10</v>
      </c>
      <c r="U19" s="52"/>
    </row>
    <row r="20" spans="2:22" s="53" customFormat="1" ht="24" customHeight="1" x14ac:dyDescent="0.3">
      <c r="B20" s="43"/>
      <c r="C20" s="50" t="s">
        <v>24</v>
      </c>
      <c r="D20" s="51">
        <v>13148</v>
      </c>
      <c r="E20" s="51"/>
      <c r="F20" s="104">
        <v>1889</v>
      </c>
      <c r="G20" s="104"/>
      <c r="H20" s="104">
        <v>5556</v>
      </c>
      <c r="I20" s="104"/>
      <c r="J20" s="104">
        <v>2171</v>
      </c>
      <c r="K20" s="104"/>
      <c r="L20" s="104">
        <v>2383</v>
      </c>
      <c r="M20" s="104"/>
      <c r="N20" s="104">
        <v>950</v>
      </c>
      <c r="O20" s="104"/>
      <c r="P20" s="104">
        <v>142</v>
      </c>
      <c r="Q20" s="104"/>
      <c r="R20" s="104">
        <v>57</v>
      </c>
      <c r="S20" s="104"/>
      <c r="T20" s="84" t="s">
        <v>26</v>
      </c>
      <c r="U20" s="52"/>
    </row>
    <row r="21" spans="2:22" s="53" customFormat="1" ht="24" customHeight="1" x14ac:dyDescent="0.3">
      <c r="B21" s="43"/>
      <c r="C21" s="50" t="s">
        <v>25</v>
      </c>
      <c r="D21" s="51">
        <v>6256</v>
      </c>
      <c r="E21" s="51"/>
      <c r="F21" s="104">
        <v>1034</v>
      </c>
      <c r="G21" s="104"/>
      <c r="H21" s="104">
        <v>2369</v>
      </c>
      <c r="I21" s="104"/>
      <c r="J21" s="104">
        <v>1170</v>
      </c>
      <c r="K21" s="104"/>
      <c r="L21" s="104">
        <v>1096</v>
      </c>
      <c r="M21" s="104"/>
      <c r="N21" s="104">
        <v>449</v>
      </c>
      <c r="O21" s="104"/>
      <c r="P21" s="104">
        <v>99</v>
      </c>
      <c r="Q21" s="104"/>
      <c r="R21" s="104">
        <v>36</v>
      </c>
      <c r="S21" s="104"/>
      <c r="T21" s="104">
        <v>3</v>
      </c>
      <c r="U21" s="52"/>
    </row>
    <row r="22" spans="2:22" s="53" customFormat="1" ht="24" customHeight="1" x14ac:dyDescent="0.3">
      <c r="B22" s="43"/>
      <c r="C22" s="50" t="s">
        <v>27</v>
      </c>
      <c r="D22" s="51">
        <v>14330</v>
      </c>
      <c r="E22" s="51"/>
      <c r="F22" s="104">
        <v>2111</v>
      </c>
      <c r="G22" s="104"/>
      <c r="H22" s="104">
        <v>4856</v>
      </c>
      <c r="I22" s="104"/>
      <c r="J22" s="104">
        <v>2017</v>
      </c>
      <c r="K22" s="104"/>
      <c r="L22" s="104">
        <v>3088</v>
      </c>
      <c r="M22" s="104"/>
      <c r="N22" s="104">
        <v>1819</v>
      </c>
      <c r="O22" s="104"/>
      <c r="P22" s="104">
        <v>308</v>
      </c>
      <c r="Q22" s="104"/>
      <c r="R22" s="104">
        <v>111</v>
      </c>
      <c r="S22" s="104"/>
      <c r="T22" s="104">
        <v>20</v>
      </c>
      <c r="U22" s="54"/>
    </row>
    <row r="23" spans="2:22" ht="11.25" customHeight="1" x14ac:dyDescent="0.3">
      <c r="B23" s="55"/>
      <c r="C23" s="56"/>
      <c r="D23" s="35"/>
      <c r="E23" s="35"/>
      <c r="F23" s="55"/>
      <c r="G23" s="35"/>
      <c r="H23" s="35"/>
      <c r="I23" s="35"/>
      <c r="J23" s="55"/>
      <c r="K23" s="35"/>
      <c r="L23" s="35"/>
      <c r="M23" s="55"/>
      <c r="N23" s="55"/>
      <c r="O23" s="55"/>
      <c r="P23" s="35"/>
      <c r="Q23" s="55"/>
      <c r="R23" s="55"/>
      <c r="S23" s="55"/>
      <c r="T23" s="35"/>
      <c r="U23" s="55"/>
    </row>
    <row r="24" spans="2:22" ht="27" customHeight="1" x14ac:dyDescent="0.25">
      <c r="V24" s="57"/>
    </row>
    <row r="25" spans="2:22" ht="20.25" customHeight="1" x14ac:dyDescent="0.3">
      <c r="D25" s="34"/>
      <c r="E25" s="34"/>
      <c r="F25" s="34"/>
      <c r="G25" s="34"/>
      <c r="H25" s="34"/>
      <c r="I25" s="34"/>
      <c r="K25" s="34"/>
      <c r="L25" s="34"/>
      <c r="P25" s="34"/>
    </row>
    <row r="26" spans="2:22" ht="18.75" x14ac:dyDescent="0.3">
      <c r="D26" s="34"/>
      <c r="E26" s="34"/>
      <c r="F26" s="34"/>
      <c r="G26" s="34"/>
      <c r="H26" s="34"/>
      <c r="I26" s="34"/>
      <c r="K26" s="34"/>
      <c r="L26" s="34"/>
      <c r="P26" s="34"/>
      <c r="U26" s="58"/>
    </row>
  </sheetData>
  <mergeCells count="11">
    <mergeCell ref="T6:U7"/>
    <mergeCell ref="B5:C7"/>
    <mergeCell ref="D5:E7"/>
    <mergeCell ref="F5:U5"/>
    <mergeCell ref="F6:G7"/>
    <mergeCell ref="H6:I7"/>
    <mergeCell ref="J6:K7"/>
    <mergeCell ref="L6:M7"/>
    <mergeCell ref="N6:O7"/>
    <mergeCell ref="P6:Q7"/>
    <mergeCell ref="R6:S7"/>
  </mergeCells>
  <pageMargins left="0.31496062992125984" right="0.19685039370078741" top="0.39370078740157483" bottom="0.70866141732283472" header="0.19685039370078741" footer="0.19685039370078741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Z78"/>
  <sheetViews>
    <sheetView showGridLines="0" defaultGridColor="0" topLeftCell="C63" colorId="12" workbookViewId="0">
      <selection activeCell="M77" sqref="M77"/>
    </sheetView>
  </sheetViews>
  <sheetFormatPr defaultRowHeight="15.75" x14ac:dyDescent="0.25"/>
  <cols>
    <col min="1" max="1" width="4.83203125" style="1" customWidth="1"/>
    <col min="2" max="2" width="3.6640625" style="1" customWidth="1"/>
    <col min="3" max="3" width="25.1640625" style="1" customWidth="1"/>
    <col min="4" max="4" width="12.83203125" style="1" customWidth="1"/>
    <col min="5" max="5" width="1.83203125" style="1" customWidth="1"/>
    <col min="6" max="7" width="10.5" style="1" customWidth="1"/>
    <col min="8" max="9" width="14.83203125" style="1" customWidth="1"/>
    <col min="10" max="10" width="4.33203125" style="1" customWidth="1"/>
    <col min="11" max="11" width="13.83203125" style="1" customWidth="1"/>
    <col min="12" max="12" width="5" style="1" customWidth="1"/>
    <col min="13" max="13" width="10.6640625" style="1" customWidth="1"/>
    <col min="14" max="14" width="3.1640625" style="1" customWidth="1"/>
    <col min="15" max="15" width="11.83203125" style="1" customWidth="1"/>
    <col min="16" max="16" width="2.1640625" style="1" customWidth="1"/>
    <col min="17" max="17" width="11.83203125" style="1" customWidth="1"/>
    <col min="18" max="18" width="3" style="1" customWidth="1"/>
    <col min="19" max="19" width="12.1640625" style="1" customWidth="1"/>
    <col min="20" max="20" width="3" style="1" customWidth="1"/>
    <col min="21" max="21" width="12.6640625" style="1" customWidth="1"/>
    <col min="22" max="22" width="3" style="1" customWidth="1"/>
    <col min="23" max="23" width="12.6640625" style="1" customWidth="1"/>
    <col min="24" max="24" width="3.33203125" style="1" customWidth="1"/>
    <col min="25" max="25" width="11.83203125" style="1" customWidth="1"/>
    <col min="26" max="26" width="8.83203125" style="1" customWidth="1"/>
    <col min="27" max="16384" width="9.33203125" style="1"/>
  </cols>
  <sheetData>
    <row r="1" spans="2:26" ht="24" customHeight="1" x14ac:dyDescent="0.25">
      <c r="I1" s="79" t="s">
        <v>33</v>
      </c>
      <c r="J1" s="79"/>
      <c r="Z1" s="2"/>
    </row>
    <row r="2" spans="2:26" ht="21" customHeight="1" x14ac:dyDescent="0.3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6" s="4" customFormat="1" ht="21" customHeight="1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6" s="4" customFormat="1" ht="5.0999999999999996" customHeight="1" x14ac:dyDescent="0.3"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</row>
    <row r="5" spans="2:26" s="9" customFormat="1" ht="24" customHeight="1" x14ac:dyDescent="0.3">
      <c r="B5" s="171" t="s">
        <v>2</v>
      </c>
      <c r="C5" s="172"/>
      <c r="D5" s="175" t="s">
        <v>3</v>
      </c>
      <c r="E5" s="172"/>
      <c r="F5" s="8"/>
      <c r="G5" s="8"/>
      <c r="H5" s="8"/>
      <c r="I5" s="8"/>
      <c r="J5" s="8"/>
      <c r="K5" s="178" t="s">
        <v>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</row>
    <row r="6" spans="2:26" s="9" customFormat="1" ht="24" customHeight="1" x14ac:dyDescent="0.3">
      <c r="B6" s="169"/>
      <c r="C6" s="173"/>
      <c r="D6" s="176"/>
      <c r="E6" s="173"/>
      <c r="F6" s="10"/>
      <c r="G6" s="10"/>
      <c r="H6" s="10"/>
      <c r="I6" s="10"/>
      <c r="J6" s="10"/>
      <c r="K6" s="175" t="s">
        <v>5</v>
      </c>
      <c r="L6" s="88"/>
      <c r="M6" s="180" t="s">
        <v>6</v>
      </c>
      <c r="N6" s="89"/>
      <c r="O6" s="180" t="s">
        <v>7</v>
      </c>
      <c r="P6" s="89"/>
      <c r="Q6" s="180" t="s">
        <v>8</v>
      </c>
      <c r="R6" s="89"/>
      <c r="S6" s="180" t="s">
        <v>9</v>
      </c>
      <c r="T6" s="89"/>
      <c r="U6" s="180" t="s">
        <v>10</v>
      </c>
      <c r="V6" s="89"/>
      <c r="W6" s="180" t="s">
        <v>11</v>
      </c>
      <c r="X6" s="94"/>
      <c r="Y6" s="169" t="s">
        <v>12</v>
      </c>
    </row>
    <row r="7" spans="2:26" s="9" customFormat="1" ht="24" customHeight="1" x14ac:dyDescent="0.3">
      <c r="B7" s="170"/>
      <c r="C7" s="174"/>
      <c r="D7" s="177"/>
      <c r="E7" s="174"/>
      <c r="F7" s="11"/>
      <c r="G7" s="11"/>
      <c r="H7" s="11"/>
      <c r="I7" s="11"/>
      <c r="J7" s="11"/>
      <c r="K7" s="177"/>
      <c r="L7" s="90"/>
      <c r="M7" s="181"/>
      <c r="N7" s="91"/>
      <c r="O7" s="181"/>
      <c r="P7" s="91"/>
      <c r="Q7" s="181"/>
      <c r="R7" s="91"/>
      <c r="S7" s="181"/>
      <c r="T7" s="91"/>
      <c r="U7" s="181"/>
      <c r="V7" s="91"/>
      <c r="W7" s="181"/>
      <c r="X7" s="95"/>
      <c r="Y7" s="170"/>
    </row>
    <row r="8" spans="2:26" s="4" customFormat="1" ht="5.0999999999999996" customHeight="1" x14ac:dyDescent="0.3"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4"/>
    </row>
    <row r="9" spans="2:26" ht="27" customHeight="1" x14ac:dyDescent="0.3">
      <c r="B9" s="17" t="s">
        <v>13</v>
      </c>
      <c r="C9" s="18"/>
      <c r="D9" s="19">
        <v>201087.39</v>
      </c>
      <c r="E9" s="19"/>
      <c r="F9" s="28"/>
      <c r="G9" s="28">
        <v>207799</v>
      </c>
      <c r="H9" s="28">
        <f>G9-D9</f>
        <v>6711.609999999986</v>
      </c>
      <c r="I9" s="28">
        <f>D9+H9</f>
        <v>207799</v>
      </c>
      <c r="J9" s="28"/>
      <c r="K9" s="19">
        <v>19609.71</v>
      </c>
      <c r="L9" s="19"/>
      <c r="M9" s="19">
        <v>66498.37</v>
      </c>
      <c r="N9" s="19"/>
      <c r="O9" s="19">
        <v>39056.620000000003</v>
      </c>
      <c r="P9" s="19"/>
      <c r="Q9" s="19">
        <v>47076.26</v>
      </c>
      <c r="R9" s="19"/>
      <c r="S9" s="19">
        <v>23038.86</v>
      </c>
      <c r="T9" s="19"/>
      <c r="U9" s="19">
        <v>4029.13</v>
      </c>
      <c r="V9" s="19"/>
      <c r="W9" s="19">
        <v>1577.94</v>
      </c>
      <c r="X9" s="19"/>
      <c r="Y9" s="19">
        <v>200.5</v>
      </c>
    </row>
    <row r="10" spans="2:26" ht="27" customHeight="1" x14ac:dyDescent="0.3">
      <c r="B10" s="73"/>
      <c r="C10" s="18"/>
      <c r="D10" s="19"/>
      <c r="E10" s="19"/>
      <c r="F10" s="28"/>
      <c r="G10" s="28"/>
      <c r="H10" s="28"/>
      <c r="I10" s="77">
        <f>SUM(K10:Y10)</f>
        <v>207799.37</v>
      </c>
      <c r="J10" s="77"/>
      <c r="K10" s="77">
        <f>SUM(K14,K19,K24,K29,K34,K39,K44,K49,K54,K59,K64,K69,K74)</f>
        <v>20262.7</v>
      </c>
      <c r="L10" s="77"/>
      <c r="M10" s="77">
        <f t="shared" ref="M10:Y10" si="0">SUM(M14,M19,M24,M29,M34,M39,M44,M49,M54,M59,M64,M69,M74)</f>
        <v>68720.37</v>
      </c>
      <c r="N10" s="77"/>
      <c r="O10" s="77">
        <f t="shared" si="0"/>
        <v>40360.62999999999</v>
      </c>
      <c r="P10" s="77"/>
      <c r="Q10" s="77">
        <f t="shared" si="0"/>
        <v>48645.240000000005</v>
      </c>
      <c r="R10" s="77"/>
      <c r="S10" s="77">
        <f t="shared" si="0"/>
        <v>23808.86</v>
      </c>
      <c r="T10" s="77"/>
      <c r="U10" s="77">
        <f t="shared" si="0"/>
        <v>4165.1299999999992</v>
      </c>
      <c r="V10" s="77"/>
      <c r="W10" s="77">
        <f t="shared" si="0"/>
        <v>1630.94</v>
      </c>
      <c r="X10" s="77"/>
      <c r="Y10" s="77">
        <f t="shared" si="0"/>
        <v>205.5</v>
      </c>
    </row>
    <row r="11" spans="2:26" ht="27" customHeight="1" x14ac:dyDescent="0.3">
      <c r="B11" s="73"/>
      <c r="C11" s="18"/>
      <c r="D11" s="19"/>
      <c r="E11" s="19"/>
      <c r="F11" s="28"/>
      <c r="G11" s="28"/>
      <c r="H11" s="28"/>
      <c r="I11" s="28"/>
      <c r="J11" s="28"/>
      <c r="K11" s="19">
        <f>K9+K12</f>
        <v>20262.71</v>
      </c>
      <c r="L11" s="19"/>
      <c r="M11" s="19">
        <f>M9+M12</f>
        <v>68720.37</v>
      </c>
      <c r="N11" s="19"/>
      <c r="O11" s="19">
        <f>O9+O12</f>
        <v>40360.620000000003</v>
      </c>
      <c r="P11" s="19"/>
      <c r="Q11" s="19">
        <f>Q9+Q12</f>
        <v>48645.26</v>
      </c>
      <c r="R11" s="19"/>
      <c r="S11" s="19">
        <f>S9+S12</f>
        <v>23808.86</v>
      </c>
      <c r="T11" s="19"/>
      <c r="U11" s="19">
        <f>U9+U12</f>
        <v>4165.13</v>
      </c>
      <c r="V11" s="19"/>
      <c r="W11" s="19">
        <f>W9+W12</f>
        <v>1630.94</v>
      </c>
      <c r="X11" s="19"/>
      <c r="Y11" s="19">
        <f>Y9+Y12</f>
        <v>205.5</v>
      </c>
      <c r="Z11" s="75">
        <f>SUM(K11:Y11)</f>
        <v>207799.39</v>
      </c>
    </row>
    <row r="12" spans="2:26" ht="27" customHeight="1" x14ac:dyDescent="0.3">
      <c r="B12" s="73"/>
      <c r="C12" s="18"/>
      <c r="D12" s="19"/>
      <c r="E12" s="19"/>
      <c r="F12" s="28"/>
      <c r="G12" s="28"/>
      <c r="H12" s="28" t="s">
        <v>32</v>
      </c>
      <c r="I12" s="28"/>
      <c r="J12" s="28"/>
      <c r="K12" s="28">
        <f>SUM(K17,K22,K27,K32,K37,K42,K47,K52,K57,K62,K67,K72,K77)</f>
        <v>653</v>
      </c>
      <c r="L12" s="28"/>
      <c r="M12" s="28">
        <f>SUM(M17,M22,M27,M32,M37,M42,M47,M52,M57,M62,M67,M72,M77)</f>
        <v>2222</v>
      </c>
      <c r="N12" s="28"/>
      <c r="O12" s="28">
        <f>SUM(O17,O22,O27,O32,O37,O42,O47,O52,O57,O62,O67,O72,O77)</f>
        <v>1304</v>
      </c>
      <c r="P12" s="28"/>
      <c r="Q12" s="28">
        <f>SUM(Q17,Q22,Q27,Q32,Q37,Q42,Q47,Q52,Q57,Q62,Q67,Q72,Q77)</f>
        <v>1569</v>
      </c>
      <c r="R12" s="28"/>
      <c r="S12" s="28">
        <f>SUM(S17,S22,S27,S32,S37,S42,S47,S52,S57,S62,S67,S72,S77)</f>
        <v>770</v>
      </c>
      <c r="T12" s="28"/>
      <c r="U12" s="28">
        <f>SUM(U17,U22,U27,U32,U37,U42,U47,U52,U57,U62,U67,U72,U77)</f>
        <v>136</v>
      </c>
      <c r="V12" s="28"/>
      <c r="W12" s="28">
        <f>SUM(W17,W22,W27,W32,W37,W42,W47,W52,W57,W62,W67,W72,W77)</f>
        <v>53</v>
      </c>
      <c r="X12" s="28"/>
      <c r="Y12" s="28">
        <f>SUM(Y17,Y22,Y27,Y32,Y37,Y42,Y47,Y52,Y57,Y62,Y67,Y72,Y77)</f>
        <v>5</v>
      </c>
      <c r="Z12" s="75">
        <f>SUM(K12:Y12)</f>
        <v>6712</v>
      </c>
    </row>
    <row r="13" spans="2:26" ht="31.5" customHeight="1" x14ac:dyDescent="0.3">
      <c r="B13" s="21"/>
      <c r="C13" s="22" t="s">
        <v>14</v>
      </c>
      <c r="D13" s="23">
        <v>28986.38</v>
      </c>
      <c r="E13" s="23"/>
      <c r="F13" s="30">
        <v>14.4</v>
      </c>
      <c r="G13" s="31">
        <v>29953</v>
      </c>
      <c r="H13" s="28">
        <f>G13-D13</f>
        <v>966.61999999999898</v>
      </c>
      <c r="I13" s="28">
        <f>D13+H13</f>
        <v>29953</v>
      </c>
      <c r="J13" s="28"/>
      <c r="K13" s="23">
        <v>1391.73</v>
      </c>
      <c r="L13" s="23"/>
      <c r="M13" s="23">
        <v>5805.65</v>
      </c>
      <c r="N13" s="23"/>
      <c r="O13" s="23">
        <v>5098.6099999999997</v>
      </c>
      <c r="P13" s="23"/>
      <c r="Q13" s="23">
        <v>10321.67</v>
      </c>
      <c r="R13" s="23"/>
      <c r="S13" s="23">
        <v>5020.8599999999997</v>
      </c>
      <c r="T13" s="23"/>
      <c r="U13" s="23">
        <v>982.54</v>
      </c>
      <c r="V13" s="23"/>
      <c r="W13" s="23">
        <v>330.84</v>
      </c>
      <c r="X13" s="23"/>
      <c r="Y13" s="23">
        <v>34.479999999999997</v>
      </c>
    </row>
    <row r="14" spans="2:26" ht="31.5" customHeight="1" x14ac:dyDescent="0.3">
      <c r="B14" s="21"/>
      <c r="C14" s="22"/>
      <c r="D14" s="23"/>
      <c r="E14" s="23"/>
      <c r="F14" s="30"/>
      <c r="G14" s="31"/>
      <c r="H14" s="28"/>
      <c r="I14" s="77">
        <f>SUM(K14:Y14)</f>
        <v>29953.379999999997</v>
      </c>
      <c r="J14" s="77"/>
      <c r="K14" s="78">
        <f>K13+K17</f>
        <v>1437.73</v>
      </c>
      <c r="L14" s="78"/>
      <c r="M14" s="78">
        <f t="shared" ref="M14:Y14" si="1">M13+M17</f>
        <v>5999.65</v>
      </c>
      <c r="N14" s="78"/>
      <c r="O14" s="78">
        <f t="shared" si="1"/>
        <v>5268.61</v>
      </c>
      <c r="P14" s="78"/>
      <c r="Q14" s="78">
        <f t="shared" si="1"/>
        <v>10665.67</v>
      </c>
      <c r="R14" s="78"/>
      <c r="S14" s="78">
        <f t="shared" si="1"/>
        <v>5188.8599999999997</v>
      </c>
      <c r="T14" s="78"/>
      <c r="U14" s="78">
        <f t="shared" si="1"/>
        <v>1015.54</v>
      </c>
      <c r="V14" s="78"/>
      <c r="W14" s="78">
        <f t="shared" si="1"/>
        <v>341.84</v>
      </c>
      <c r="X14" s="78"/>
      <c r="Y14" s="78">
        <f t="shared" si="1"/>
        <v>35.479999999999997</v>
      </c>
    </row>
    <row r="15" spans="2:26" ht="31.5" customHeight="1" x14ac:dyDescent="0.3">
      <c r="B15" s="21"/>
      <c r="C15" s="22"/>
      <c r="D15" s="23"/>
      <c r="E15" s="23"/>
      <c r="F15" s="30"/>
      <c r="G15" s="31"/>
      <c r="H15" s="28"/>
      <c r="I15" s="28"/>
      <c r="J15" s="28"/>
      <c r="K15" s="29">
        <f>K13*100/$D$13</f>
        <v>4.8013239321364036</v>
      </c>
      <c r="L15" s="29"/>
      <c r="M15" s="29">
        <f t="shared" ref="M15:Y15" si="2">M13*100/$D$13</f>
        <v>20.028889430139259</v>
      </c>
      <c r="N15" s="29"/>
      <c r="O15" s="29">
        <f t="shared" si="2"/>
        <v>17.589674874889514</v>
      </c>
      <c r="P15" s="29"/>
      <c r="Q15" s="29">
        <f t="shared" si="2"/>
        <v>35.608689322364505</v>
      </c>
      <c r="R15" s="29"/>
      <c r="S15" s="29">
        <f t="shared" si="2"/>
        <v>17.321445451277459</v>
      </c>
      <c r="T15" s="29"/>
      <c r="U15" s="29">
        <f t="shared" si="2"/>
        <v>3.3896609373091775</v>
      </c>
      <c r="V15" s="29"/>
      <c r="W15" s="29">
        <f t="shared" si="2"/>
        <v>1.141363633540994</v>
      </c>
      <c r="X15" s="29"/>
      <c r="Y15" s="29">
        <f t="shared" si="2"/>
        <v>0.11895241834268368</v>
      </c>
    </row>
    <row r="16" spans="2:26" ht="31.5" customHeight="1" x14ac:dyDescent="0.3">
      <c r="B16" s="21"/>
      <c r="C16" s="22"/>
      <c r="D16" s="23"/>
      <c r="E16" s="23"/>
      <c r="F16" s="30"/>
      <c r="G16" s="31"/>
      <c r="H16" s="28"/>
      <c r="I16" s="28"/>
      <c r="J16" s="28"/>
      <c r="K16" s="29">
        <f>$H$13*K15%</f>
        <v>46.410557392816855</v>
      </c>
      <c r="L16" s="29"/>
      <c r="M16" s="29">
        <f t="shared" ref="M16:Y16" si="3">$H$13*M15%</f>
        <v>193.60325100961191</v>
      </c>
      <c r="N16" s="29"/>
      <c r="O16" s="29">
        <f t="shared" si="3"/>
        <v>170.02531527565682</v>
      </c>
      <c r="P16" s="29"/>
      <c r="Q16" s="29">
        <f t="shared" si="3"/>
        <v>344.2007127278394</v>
      </c>
      <c r="R16" s="29"/>
      <c r="S16" s="29">
        <f t="shared" si="3"/>
        <v>167.432556021138</v>
      </c>
      <c r="T16" s="29"/>
      <c r="U16" s="29">
        <f t="shared" si="3"/>
        <v>32.765140552217936</v>
      </c>
      <c r="V16" s="29"/>
      <c r="W16" s="29">
        <f t="shared" si="3"/>
        <v>11.032649154533946</v>
      </c>
      <c r="X16" s="29"/>
      <c r="Y16" s="29">
        <f t="shared" si="3"/>
        <v>1.1498178661840479</v>
      </c>
      <c r="Z16" s="60">
        <f>SUM(K16:Y16)</f>
        <v>966.61999999999898</v>
      </c>
    </row>
    <row r="17" spans="2:26" ht="31.5" customHeight="1" x14ac:dyDescent="0.3">
      <c r="B17" s="21"/>
      <c r="C17" s="22"/>
      <c r="D17" s="62"/>
      <c r="E17" s="62"/>
      <c r="F17" s="63"/>
      <c r="G17" s="64"/>
      <c r="H17" s="65"/>
      <c r="I17" s="65"/>
      <c r="J17" s="65"/>
      <c r="K17" s="66">
        <v>46</v>
      </c>
      <c r="L17" s="66"/>
      <c r="M17" s="66">
        <v>194</v>
      </c>
      <c r="N17" s="66"/>
      <c r="O17" s="66">
        <v>170</v>
      </c>
      <c r="P17" s="66"/>
      <c r="Q17" s="66">
        <v>344</v>
      </c>
      <c r="R17" s="66"/>
      <c r="S17" s="67">
        <v>168</v>
      </c>
      <c r="T17" s="67"/>
      <c r="U17" s="66">
        <v>33</v>
      </c>
      <c r="V17" s="66"/>
      <c r="W17" s="66">
        <v>11</v>
      </c>
      <c r="X17" s="66"/>
      <c r="Y17" s="66">
        <v>1</v>
      </c>
      <c r="Z17" s="60">
        <f>SUM(K17:Y17)</f>
        <v>967</v>
      </c>
    </row>
    <row r="18" spans="2:26" s="24" customFormat="1" ht="24" customHeight="1" x14ac:dyDescent="0.3">
      <c r="C18" s="22" t="s">
        <v>15</v>
      </c>
      <c r="D18" s="23">
        <v>10279.370000000001</v>
      </c>
      <c r="E18" s="23"/>
      <c r="F18" s="30">
        <v>5.0999999999999996</v>
      </c>
      <c r="G18" s="31">
        <v>10622</v>
      </c>
      <c r="H18" s="28">
        <f>G18-D18</f>
        <v>342.6299999999992</v>
      </c>
      <c r="I18" s="28">
        <f>D18+H18</f>
        <v>10622</v>
      </c>
      <c r="J18" s="28"/>
      <c r="K18" s="23">
        <v>687.16</v>
      </c>
      <c r="L18" s="23"/>
      <c r="M18" s="23">
        <v>2869.1</v>
      </c>
      <c r="N18" s="23"/>
      <c r="O18" s="23">
        <v>2451.27</v>
      </c>
      <c r="P18" s="23"/>
      <c r="Q18" s="23">
        <v>2564.3000000000002</v>
      </c>
      <c r="R18" s="23"/>
      <c r="S18" s="23">
        <v>1334.89</v>
      </c>
      <c r="T18" s="23"/>
      <c r="U18" s="23">
        <v>257.77999999999997</v>
      </c>
      <c r="V18" s="23"/>
      <c r="W18" s="23">
        <v>109.77</v>
      </c>
      <c r="X18" s="23"/>
      <c r="Y18" s="23">
        <v>5.0999999999999996</v>
      </c>
    </row>
    <row r="19" spans="2:26" s="24" customFormat="1" ht="24" customHeight="1" x14ac:dyDescent="0.3">
      <c r="C19" s="22"/>
      <c r="D19" s="23"/>
      <c r="E19" s="23"/>
      <c r="F19" s="30"/>
      <c r="G19" s="31"/>
      <c r="H19" s="28"/>
      <c r="I19" s="77">
        <f>SUM(K19:Y19)</f>
        <v>10622.37</v>
      </c>
      <c r="J19" s="77"/>
      <c r="K19" s="78">
        <f>K18+K22</f>
        <v>710.16</v>
      </c>
      <c r="L19" s="78"/>
      <c r="M19" s="78">
        <f t="shared" ref="M19:Y19" si="4">M18+M22</f>
        <v>2965.1</v>
      </c>
      <c r="N19" s="78"/>
      <c r="O19" s="78">
        <f t="shared" si="4"/>
        <v>2533.27</v>
      </c>
      <c r="P19" s="78"/>
      <c r="Q19" s="78">
        <f t="shared" si="4"/>
        <v>2649.3</v>
      </c>
      <c r="R19" s="78"/>
      <c r="S19" s="78">
        <f t="shared" si="4"/>
        <v>1378.89</v>
      </c>
      <c r="T19" s="78"/>
      <c r="U19" s="78">
        <f t="shared" si="4"/>
        <v>266.77999999999997</v>
      </c>
      <c r="V19" s="78"/>
      <c r="W19" s="78">
        <f t="shared" si="4"/>
        <v>113.77</v>
      </c>
      <c r="X19" s="78"/>
      <c r="Y19" s="78">
        <f t="shared" si="4"/>
        <v>5.0999999999999996</v>
      </c>
    </row>
    <row r="20" spans="2:26" s="24" customFormat="1" ht="24" customHeight="1" x14ac:dyDescent="0.3">
      <c r="C20" s="22"/>
      <c r="D20" s="23"/>
      <c r="E20" s="23"/>
      <c r="F20" s="30"/>
      <c r="G20" s="31"/>
      <c r="H20" s="28"/>
      <c r="I20" s="28"/>
      <c r="J20" s="28"/>
      <c r="K20" s="29">
        <f>K18*100/$D18</f>
        <v>6.6848454720474111</v>
      </c>
      <c r="L20" s="29"/>
      <c r="M20" s="29">
        <f t="shared" ref="M20:Y20" si="5">M18*100/$D18</f>
        <v>27.911243587885249</v>
      </c>
      <c r="N20" s="29"/>
      <c r="O20" s="29">
        <f t="shared" si="5"/>
        <v>23.846500320544934</v>
      </c>
      <c r="P20" s="29"/>
      <c r="Q20" s="29">
        <f t="shared" si="5"/>
        <v>24.94608132599566</v>
      </c>
      <c r="R20" s="29"/>
      <c r="S20" s="29">
        <f t="shared" si="5"/>
        <v>12.986107125242111</v>
      </c>
      <c r="T20" s="29"/>
      <c r="U20" s="29">
        <f t="shared" si="5"/>
        <v>2.5077412331689581</v>
      </c>
      <c r="V20" s="29"/>
      <c r="W20" s="29">
        <f t="shared" si="5"/>
        <v>1.0678669996313004</v>
      </c>
      <c r="X20" s="29"/>
      <c r="Y20" s="29">
        <f t="shared" si="5"/>
        <v>4.961393548437306E-2</v>
      </c>
      <c r="Z20" s="1"/>
    </row>
    <row r="21" spans="2:26" s="24" customFormat="1" ht="24" customHeight="1" x14ac:dyDescent="0.3">
      <c r="C21" s="22"/>
      <c r="D21" s="23"/>
      <c r="E21" s="23"/>
      <c r="F21" s="30"/>
      <c r="G21" s="31"/>
      <c r="H21" s="28"/>
      <c r="I21" s="28"/>
      <c r="J21" s="28"/>
      <c r="K21" s="29">
        <f>$H18*K20%</f>
        <v>22.904286040875991</v>
      </c>
      <c r="L21" s="29"/>
      <c r="M21" s="29">
        <f t="shared" ref="M21:Y21" si="6">$H18*M20%</f>
        <v>95.632293905170997</v>
      </c>
      <c r="N21" s="29"/>
      <c r="O21" s="29">
        <f t="shared" si="6"/>
        <v>81.705264048282913</v>
      </c>
      <c r="P21" s="29"/>
      <c r="Q21" s="29">
        <f t="shared" si="6"/>
        <v>85.472758447258741</v>
      </c>
      <c r="R21" s="29"/>
      <c r="S21" s="29">
        <f t="shared" si="6"/>
        <v>44.494298843216939</v>
      </c>
      <c r="T21" s="29"/>
      <c r="U21" s="29">
        <f t="shared" si="6"/>
        <v>8.592273787206782</v>
      </c>
      <c r="V21" s="29"/>
      <c r="W21" s="29">
        <f t="shared" si="6"/>
        <v>3.6588327008367161</v>
      </c>
      <c r="X21" s="29"/>
      <c r="Y21" s="29">
        <f t="shared" si="6"/>
        <v>0.16999222715010703</v>
      </c>
      <c r="Z21" s="60">
        <f>SUM(K21:Y21)</f>
        <v>342.6299999999992</v>
      </c>
    </row>
    <row r="22" spans="2:26" s="24" customFormat="1" ht="24" customHeight="1" x14ac:dyDescent="0.3">
      <c r="C22" s="22"/>
      <c r="D22" s="62"/>
      <c r="E22" s="62"/>
      <c r="F22" s="63"/>
      <c r="G22" s="64"/>
      <c r="H22" s="65"/>
      <c r="I22" s="65"/>
      <c r="J22" s="65"/>
      <c r="K22" s="66">
        <v>23</v>
      </c>
      <c r="L22" s="66"/>
      <c r="M22" s="66">
        <v>96</v>
      </c>
      <c r="N22" s="66"/>
      <c r="O22" s="66">
        <v>82</v>
      </c>
      <c r="P22" s="66"/>
      <c r="Q22" s="67">
        <v>85</v>
      </c>
      <c r="R22" s="67"/>
      <c r="S22" s="66">
        <v>44</v>
      </c>
      <c r="T22" s="66"/>
      <c r="U22" s="66">
        <v>9</v>
      </c>
      <c r="V22" s="66"/>
      <c r="W22" s="66">
        <v>4</v>
      </c>
      <c r="X22" s="66"/>
      <c r="Y22" s="66">
        <v>0</v>
      </c>
      <c r="Z22" s="60">
        <f>SUM(K22:Y22)</f>
        <v>343</v>
      </c>
    </row>
    <row r="23" spans="2:26" s="24" customFormat="1" ht="24" customHeight="1" x14ac:dyDescent="0.3">
      <c r="C23" s="22" t="s">
        <v>16</v>
      </c>
      <c r="D23" s="23">
        <v>10801.89</v>
      </c>
      <c r="E23" s="23"/>
      <c r="F23" s="30">
        <v>5.4</v>
      </c>
      <c r="G23" s="31">
        <v>11162</v>
      </c>
      <c r="H23" s="28">
        <f>G23-D23</f>
        <v>360.11000000000058</v>
      </c>
      <c r="I23" s="28">
        <f>D23+H23</f>
        <v>11162</v>
      </c>
      <c r="J23" s="28"/>
      <c r="K23" s="23">
        <v>848.46</v>
      </c>
      <c r="L23" s="23"/>
      <c r="M23" s="23">
        <v>3386.44</v>
      </c>
      <c r="N23" s="23"/>
      <c r="O23" s="23">
        <v>2764.95</v>
      </c>
      <c r="P23" s="23"/>
      <c r="Q23" s="23">
        <v>2372.42</v>
      </c>
      <c r="R23" s="23"/>
      <c r="S23" s="23">
        <v>1093.01</v>
      </c>
      <c r="T23" s="23"/>
      <c r="U23" s="23">
        <v>240.59</v>
      </c>
      <c r="V23" s="23"/>
      <c r="W23" s="23">
        <v>71.13</v>
      </c>
      <c r="X23" s="23"/>
      <c r="Y23" s="23">
        <v>24.89</v>
      </c>
    </row>
    <row r="24" spans="2:26" s="24" customFormat="1" ht="24" customHeight="1" x14ac:dyDescent="0.3">
      <c r="C24" s="22"/>
      <c r="D24" s="23"/>
      <c r="E24" s="23"/>
      <c r="F24" s="30"/>
      <c r="G24" s="31"/>
      <c r="H24" s="28"/>
      <c r="I24" s="77">
        <f>SUM(K24:Y24)</f>
        <v>11161.89</v>
      </c>
      <c r="J24" s="77"/>
      <c r="K24" s="78">
        <f>K23+K27</f>
        <v>876.46</v>
      </c>
      <c r="L24" s="78"/>
      <c r="M24" s="78">
        <f t="shared" ref="M24:Y24" si="7">M23+M27</f>
        <v>3499.44</v>
      </c>
      <c r="N24" s="78"/>
      <c r="O24" s="78">
        <f t="shared" si="7"/>
        <v>2856.95</v>
      </c>
      <c r="P24" s="78"/>
      <c r="Q24" s="78">
        <f t="shared" si="7"/>
        <v>2451.42</v>
      </c>
      <c r="R24" s="78"/>
      <c r="S24" s="78">
        <f t="shared" si="7"/>
        <v>1130.01</v>
      </c>
      <c r="T24" s="78"/>
      <c r="U24" s="78">
        <f t="shared" si="7"/>
        <v>248.59</v>
      </c>
      <c r="V24" s="78"/>
      <c r="W24" s="78">
        <f t="shared" si="7"/>
        <v>73.13</v>
      </c>
      <c r="X24" s="78"/>
      <c r="Y24" s="78">
        <f t="shared" si="7"/>
        <v>25.89</v>
      </c>
    </row>
    <row r="25" spans="2:26" s="24" customFormat="1" ht="24" customHeight="1" x14ac:dyDescent="0.3">
      <c r="C25" s="22"/>
      <c r="D25" s="23"/>
      <c r="E25" s="23"/>
      <c r="F25" s="30"/>
      <c r="G25" s="31"/>
      <c r="H25" s="28"/>
      <c r="I25" s="28"/>
      <c r="J25" s="28"/>
      <c r="K25" s="29">
        <f>K23*100/$D23</f>
        <v>7.8547365322179736</v>
      </c>
      <c r="L25" s="29"/>
      <c r="M25" s="29">
        <f t="shared" ref="M25" si="8">M23*100/$D23</f>
        <v>31.350439598996104</v>
      </c>
      <c r="N25" s="29"/>
      <c r="O25" s="29">
        <f t="shared" ref="O25" si="9">O23*100/$D23</f>
        <v>25.596909429738687</v>
      </c>
      <c r="P25" s="29"/>
      <c r="Q25" s="29">
        <f t="shared" ref="Q25" si="10">Q23*100/$D23</f>
        <v>21.96300832539491</v>
      </c>
      <c r="R25" s="29"/>
      <c r="S25" s="29">
        <f t="shared" ref="S25" si="11">S23*100/$D23</f>
        <v>10.118692191829393</v>
      </c>
      <c r="T25" s="29"/>
      <c r="U25" s="29">
        <f t="shared" ref="U25" si="12">U23*100/$D23</f>
        <v>2.2272954084887</v>
      </c>
      <c r="V25" s="29"/>
      <c r="W25" s="29">
        <f t="shared" ref="W25" si="13">W23*100/$D23</f>
        <v>0.65849587433310286</v>
      </c>
      <c r="X25" s="29"/>
      <c r="Y25" s="29">
        <f t="shared" ref="Y25" si="14">Y23*100/$D23</f>
        <v>0.23042263900113777</v>
      </c>
      <c r="Z25" s="1"/>
    </row>
    <row r="26" spans="2:26" s="24" customFormat="1" ht="24" customHeight="1" x14ac:dyDescent="0.3">
      <c r="C26" s="22"/>
      <c r="D26" s="23"/>
      <c r="E26" s="23"/>
      <c r="F26" s="30"/>
      <c r="G26" s="31"/>
      <c r="H26" s="28"/>
      <c r="I26" s="28"/>
      <c r="J26" s="28"/>
      <c r="K26" s="29">
        <f>$H23*K25%</f>
        <v>28.285691726170189</v>
      </c>
      <c r="L26" s="29"/>
      <c r="M26" s="29">
        <f t="shared" ref="M26" si="15">$H23*M25%</f>
        <v>112.89606803994505</v>
      </c>
      <c r="N26" s="29"/>
      <c r="O26" s="29">
        <f t="shared" ref="O26" si="16">$H23*O25%</f>
        <v>92.177030547432139</v>
      </c>
      <c r="P26" s="29"/>
      <c r="Q26" s="29">
        <f t="shared" ref="Q26" si="17">$H23*Q25%</f>
        <v>79.090989280579734</v>
      </c>
      <c r="R26" s="29"/>
      <c r="S26" s="29">
        <f t="shared" ref="S26" si="18">$H23*S25%</f>
        <v>36.438422451996885</v>
      </c>
      <c r="T26" s="29"/>
      <c r="U26" s="29">
        <f t="shared" ref="U26" si="19">$H23*U25%</f>
        <v>8.0207134955086712</v>
      </c>
      <c r="V26" s="29"/>
      <c r="W26" s="29">
        <f t="shared" ref="W26" si="20">$H23*W25%</f>
        <v>2.3713094930609406</v>
      </c>
      <c r="X26" s="29"/>
      <c r="Y26" s="29">
        <f t="shared" ref="Y26" si="21">$H23*Y25%</f>
        <v>0.82977496530699857</v>
      </c>
      <c r="Z26" s="60">
        <f>SUM(K26:Y26)</f>
        <v>360.11000000000064</v>
      </c>
    </row>
    <row r="27" spans="2:26" s="24" customFormat="1" ht="24" customHeight="1" x14ac:dyDescent="0.3">
      <c r="C27" s="22"/>
      <c r="D27" s="23"/>
      <c r="E27" s="23"/>
      <c r="F27" s="30"/>
      <c r="G27" s="31"/>
      <c r="H27" s="28"/>
      <c r="I27" s="28"/>
      <c r="J27" s="28"/>
      <c r="K27" s="66">
        <v>28</v>
      </c>
      <c r="L27" s="66"/>
      <c r="M27" s="66">
        <v>113</v>
      </c>
      <c r="N27" s="66"/>
      <c r="O27" s="66">
        <v>92</v>
      </c>
      <c r="P27" s="66"/>
      <c r="Q27" s="66">
        <v>79</v>
      </c>
      <c r="R27" s="66"/>
      <c r="S27" s="67">
        <v>37</v>
      </c>
      <c r="T27" s="67"/>
      <c r="U27" s="66">
        <v>8</v>
      </c>
      <c r="V27" s="66"/>
      <c r="W27" s="66">
        <v>2</v>
      </c>
      <c r="X27" s="66"/>
      <c r="Y27" s="66">
        <v>1</v>
      </c>
      <c r="Z27" s="60">
        <f>SUM(K27:Y27)</f>
        <v>360</v>
      </c>
    </row>
    <row r="28" spans="2:26" s="25" customFormat="1" ht="24" customHeight="1" x14ac:dyDescent="0.3">
      <c r="B28" s="24"/>
      <c r="C28" s="22" t="s">
        <v>17</v>
      </c>
      <c r="D28" s="23">
        <v>14478.23</v>
      </c>
      <c r="E28" s="23"/>
      <c r="F28" s="30">
        <v>7.2</v>
      </c>
      <c r="G28" s="31">
        <v>14961</v>
      </c>
      <c r="H28" s="28">
        <f>G28-D28</f>
        <v>482.77000000000044</v>
      </c>
      <c r="I28" s="28">
        <f>D28+H28</f>
        <v>14961</v>
      </c>
      <c r="J28" s="28"/>
      <c r="K28" s="23">
        <v>942.62</v>
      </c>
      <c r="L28" s="23"/>
      <c r="M28" s="23">
        <v>5127.91</v>
      </c>
      <c r="N28" s="23"/>
      <c r="O28" s="23">
        <v>2809.48</v>
      </c>
      <c r="P28" s="23"/>
      <c r="Q28" s="23">
        <v>3262.37</v>
      </c>
      <c r="R28" s="23"/>
      <c r="S28" s="23">
        <v>1848.3</v>
      </c>
      <c r="T28" s="23"/>
      <c r="U28" s="23">
        <v>351.63</v>
      </c>
      <c r="V28" s="23"/>
      <c r="W28" s="23">
        <v>119</v>
      </c>
      <c r="X28" s="23"/>
      <c r="Y28" s="23">
        <v>16.920000000000002</v>
      </c>
    </row>
    <row r="29" spans="2:26" s="25" customFormat="1" ht="24" customHeight="1" x14ac:dyDescent="0.3">
      <c r="B29" s="24"/>
      <c r="C29" s="22"/>
      <c r="D29" s="23"/>
      <c r="E29" s="23"/>
      <c r="F29" s="30"/>
      <c r="G29" s="31"/>
      <c r="H29" s="28"/>
      <c r="I29" s="77">
        <f>SUM(K29:Y29)</f>
        <v>14961.23</v>
      </c>
      <c r="J29" s="77"/>
      <c r="K29" s="78">
        <f>K28+K32</f>
        <v>973.62</v>
      </c>
      <c r="L29" s="78"/>
      <c r="M29" s="78">
        <f t="shared" ref="M29" si="22">M28+M32</f>
        <v>5298.91</v>
      </c>
      <c r="N29" s="78"/>
      <c r="O29" s="78">
        <f t="shared" ref="O29" si="23">O28+O32</f>
        <v>2903.48</v>
      </c>
      <c r="P29" s="78"/>
      <c r="Q29" s="78">
        <f t="shared" ref="Q29" si="24">Q28+Q32</f>
        <v>3371.37</v>
      </c>
      <c r="R29" s="78"/>
      <c r="S29" s="78">
        <f t="shared" ref="S29" si="25">S28+S32</f>
        <v>1910.3</v>
      </c>
      <c r="T29" s="78"/>
      <c r="U29" s="78">
        <f t="shared" ref="U29" si="26">U28+U32</f>
        <v>363.63</v>
      </c>
      <c r="V29" s="78"/>
      <c r="W29" s="78">
        <f t="shared" ref="W29" si="27">W28+W32</f>
        <v>123</v>
      </c>
      <c r="X29" s="78"/>
      <c r="Y29" s="78">
        <f t="shared" ref="Y29" si="28">Y28+Y32</f>
        <v>16.920000000000002</v>
      </c>
    </row>
    <row r="30" spans="2:26" s="25" customFormat="1" ht="24" customHeight="1" x14ac:dyDescent="0.3">
      <c r="B30" s="24"/>
      <c r="C30" s="22"/>
      <c r="D30" s="23"/>
      <c r="E30" s="23"/>
      <c r="F30" s="30"/>
      <c r="G30" s="31"/>
      <c r="H30" s="28"/>
      <c r="I30" s="28"/>
      <c r="J30" s="28"/>
      <c r="K30" s="29">
        <f>K28*100/$D28</f>
        <v>6.5106024700533149</v>
      </c>
      <c r="L30" s="29"/>
      <c r="M30" s="29">
        <f t="shared" ref="M30" si="29">M28*100/$D28</f>
        <v>35.418072513007459</v>
      </c>
      <c r="N30" s="29"/>
      <c r="O30" s="29">
        <f t="shared" ref="O30" si="30">O28*100/$D28</f>
        <v>19.404858190538484</v>
      </c>
      <c r="P30" s="29"/>
      <c r="Q30" s="29">
        <f t="shared" ref="Q30" si="31">Q28*100/$D28</f>
        <v>22.532933929078347</v>
      </c>
      <c r="R30" s="29"/>
      <c r="S30" s="29">
        <f t="shared" ref="S30" si="32">S28*100/$D28</f>
        <v>12.766063254969703</v>
      </c>
      <c r="T30" s="29"/>
      <c r="U30" s="29">
        <f t="shared" ref="U30" si="33">U28*100/$D28</f>
        <v>2.4286808539441633</v>
      </c>
      <c r="V30" s="29"/>
      <c r="W30" s="29">
        <f t="shared" ref="W30" si="34">W28*100/$D28</f>
        <v>0.82192367437179825</v>
      </c>
      <c r="X30" s="29"/>
      <c r="Y30" s="29">
        <f t="shared" ref="Y30" si="35">Y28*100/$D28</f>
        <v>0.11686511403672965</v>
      </c>
      <c r="Z30" s="1"/>
    </row>
    <row r="31" spans="2:26" s="25" customFormat="1" ht="24" customHeight="1" x14ac:dyDescent="0.3">
      <c r="B31" s="24"/>
      <c r="C31" s="22"/>
      <c r="D31" s="23"/>
      <c r="E31" s="23"/>
      <c r="F31" s="30"/>
      <c r="G31" s="31"/>
      <c r="H31" s="28"/>
      <c r="I31" s="28"/>
      <c r="J31" s="28"/>
      <c r="K31" s="29">
        <f>$H28*K30%</f>
        <v>31.431235544676415</v>
      </c>
      <c r="L31" s="29"/>
      <c r="M31" s="29">
        <f t="shared" ref="M31" si="36">$H28*M30%</f>
        <v>170.98782867104626</v>
      </c>
      <c r="N31" s="29"/>
      <c r="O31" s="29">
        <f t="shared" ref="O31" si="37">$H28*O30%</f>
        <v>93.680833886462722</v>
      </c>
      <c r="P31" s="29"/>
      <c r="Q31" s="29">
        <f t="shared" ref="Q31" si="38">$H28*Q30%</f>
        <v>108.78224512941163</v>
      </c>
      <c r="R31" s="29"/>
      <c r="S31" s="29">
        <f t="shared" ref="S31" si="39">$H28*S30%</f>
        <v>61.630723576017296</v>
      </c>
      <c r="T31" s="29"/>
      <c r="U31" s="29">
        <f t="shared" ref="U31" si="40">$H28*U30%</f>
        <v>11.724942558586248</v>
      </c>
      <c r="V31" s="29"/>
      <c r="W31" s="29">
        <f t="shared" ref="W31" si="41">$H28*W30%</f>
        <v>3.9680009227647339</v>
      </c>
      <c r="X31" s="29"/>
      <c r="Y31" s="29">
        <f t="shared" ref="Y31" si="42">$H28*Y30%</f>
        <v>0.56418971103512028</v>
      </c>
      <c r="Z31" s="60">
        <f>SUM(K31:Y31)</f>
        <v>482.77000000000049</v>
      </c>
    </row>
    <row r="32" spans="2:26" s="25" customFormat="1" ht="24" customHeight="1" x14ac:dyDescent="0.3">
      <c r="B32" s="24"/>
      <c r="C32" s="22"/>
      <c r="D32" s="23"/>
      <c r="E32" s="23"/>
      <c r="F32" s="30"/>
      <c r="G32" s="31"/>
      <c r="H32" s="28"/>
      <c r="I32" s="28"/>
      <c r="J32" s="28"/>
      <c r="K32" s="66">
        <v>31</v>
      </c>
      <c r="L32" s="66"/>
      <c r="M32" s="66">
        <v>171</v>
      </c>
      <c r="N32" s="66"/>
      <c r="O32" s="66">
        <v>94</v>
      </c>
      <c r="P32" s="66"/>
      <c r="Q32" s="66">
        <v>109</v>
      </c>
      <c r="R32" s="66"/>
      <c r="S32" s="72">
        <v>62</v>
      </c>
      <c r="T32" s="72"/>
      <c r="U32" s="66">
        <v>12</v>
      </c>
      <c r="V32" s="66"/>
      <c r="W32" s="66">
        <v>4</v>
      </c>
      <c r="X32" s="66"/>
      <c r="Y32" s="67">
        <v>0</v>
      </c>
      <c r="Z32" s="60">
        <f>SUM(K32:Y32)</f>
        <v>483</v>
      </c>
    </row>
    <row r="33" spans="2:26" s="25" customFormat="1" ht="24" customHeight="1" x14ac:dyDescent="0.3">
      <c r="B33" s="24"/>
      <c r="C33" s="22" t="s">
        <v>18</v>
      </c>
      <c r="D33" s="23">
        <v>12496.54</v>
      </c>
      <c r="E33" s="23"/>
      <c r="F33" s="30">
        <v>6.2</v>
      </c>
      <c r="G33" s="31">
        <v>12914</v>
      </c>
      <c r="H33" s="28">
        <f>G33-D33</f>
        <v>417.45999999999913</v>
      </c>
      <c r="I33" s="28">
        <f>D33+H33</f>
        <v>12914</v>
      </c>
      <c r="J33" s="28"/>
      <c r="K33" s="23">
        <v>1175.2</v>
      </c>
      <c r="L33" s="23"/>
      <c r="M33" s="23">
        <v>4232.46</v>
      </c>
      <c r="N33" s="23"/>
      <c r="O33" s="23">
        <v>2710.92</v>
      </c>
      <c r="P33" s="23"/>
      <c r="Q33" s="23">
        <v>2703.14</v>
      </c>
      <c r="R33" s="23"/>
      <c r="S33" s="23">
        <v>1396.86</v>
      </c>
      <c r="T33" s="23"/>
      <c r="U33" s="23">
        <v>178.92</v>
      </c>
      <c r="V33" s="23"/>
      <c r="W33" s="23">
        <v>81.52</v>
      </c>
      <c r="X33" s="23"/>
      <c r="Y33" s="23">
        <v>17.52</v>
      </c>
    </row>
    <row r="34" spans="2:26" s="25" customFormat="1" ht="24" customHeight="1" x14ac:dyDescent="0.3">
      <c r="B34" s="24"/>
      <c r="C34" s="22"/>
      <c r="D34" s="23"/>
      <c r="E34" s="23"/>
      <c r="F34" s="30"/>
      <c r="G34" s="31"/>
      <c r="H34" s="28"/>
      <c r="I34" s="77">
        <f>SUM(K34:Y34)</f>
        <v>12913.54</v>
      </c>
      <c r="J34" s="77"/>
      <c r="K34" s="78">
        <f>K33+K37</f>
        <v>1214.2</v>
      </c>
      <c r="L34" s="78"/>
      <c r="M34" s="78">
        <f t="shared" ref="M34" si="43">M33+M37</f>
        <v>4373.46</v>
      </c>
      <c r="N34" s="78"/>
      <c r="O34" s="78">
        <f t="shared" ref="O34" si="44">O33+O37</f>
        <v>2801.92</v>
      </c>
      <c r="P34" s="78"/>
      <c r="Q34" s="78">
        <f t="shared" ref="Q34" si="45">Q33+Q37</f>
        <v>2793.14</v>
      </c>
      <c r="R34" s="78"/>
      <c r="S34" s="78">
        <f t="shared" ref="S34" si="46">S33+S37</f>
        <v>1443.86</v>
      </c>
      <c r="T34" s="78"/>
      <c r="U34" s="78">
        <f t="shared" ref="U34" si="47">U33+U37</f>
        <v>184.92</v>
      </c>
      <c r="V34" s="78"/>
      <c r="W34" s="78">
        <f t="shared" ref="W34" si="48">W33+W37</f>
        <v>84.52</v>
      </c>
      <c r="X34" s="78"/>
      <c r="Y34" s="78">
        <f t="shared" ref="Y34" si="49">Y33+Y37</f>
        <v>17.52</v>
      </c>
    </row>
    <row r="35" spans="2:26" s="25" customFormat="1" ht="24" customHeight="1" x14ac:dyDescent="0.3">
      <c r="B35" s="24"/>
      <c r="C35" s="22"/>
      <c r="D35" s="23"/>
      <c r="E35" s="23"/>
      <c r="F35" s="30"/>
      <c r="G35" s="31"/>
      <c r="H35" s="28"/>
      <c r="I35" s="28"/>
      <c r="J35" s="28"/>
      <c r="K35" s="29">
        <f>K33*100/$D33</f>
        <v>9.4042030834134884</v>
      </c>
      <c r="L35" s="29"/>
      <c r="M35" s="29">
        <f t="shared" ref="M35" si="50">M33*100/$D33</f>
        <v>33.869054954411382</v>
      </c>
      <c r="N35" s="29"/>
      <c r="O35" s="29">
        <f t="shared" ref="O35" si="51">O33*100/$D33</f>
        <v>21.693364723355423</v>
      </c>
      <c r="P35" s="29"/>
      <c r="Q35" s="29">
        <f t="shared" ref="Q35" si="52">Q33*100/$D33</f>
        <v>21.631107490553383</v>
      </c>
      <c r="R35" s="29"/>
      <c r="S35" s="29">
        <f t="shared" ref="S35" si="53">S33*100/$D33</f>
        <v>11.177974063220699</v>
      </c>
      <c r="T35" s="29"/>
      <c r="U35" s="29">
        <f t="shared" ref="U35" si="54">U33*100/$D33</f>
        <v>1.4317563101466484</v>
      </c>
      <c r="V35" s="29"/>
      <c r="W35" s="29">
        <f t="shared" ref="W35" si="55">W33*100/$D33</f>
        <v>0.65234056786918615</v>
      </c>
      <c r="X35" s="29"/>
      <c r="Y35" s="29">
        <f t="shared" ref="Y35" si="56">Y33*100/$D33</f>
        <v>0.14019880702978582</v>
      </c>
      <c r="Z35" s="1"/>
    </row>
    <row r="36" spans="2:26" s="25" customFormat="1" ht="24" customHeight="1" x14ac:dyDescent="0.3">
      <c r="B36" s="24"/>
      <c r="C36" s="22"/>
      <c r="D36" s="23"/>
      <c r="E36" s="23"/>
      <c r="F36" s="30"/>
      <c r="G36" s="31"/>
      <c r="H36" s="28"/>
      <c r="I36" s="28"/>
      <c r="J36" s="28"/>
      <c r="K36" s="29">
        <f>$H33*K35%</f>
        <v>39.258786192017865</v>
      </c>
      <c r="L36" s="29"/>
      <c r="M36" s="29">
        <f t="shared" ref="M36" si="57">$H33*M35%</f>
        <v>141.38975681268545</v>
      </c>
      <c r="N36" s="29"/>
      <c r="O36" s="29">
        <f t="shared" ref="O36" si="58">$H33*O35%</f>
        <v>90.561120374119369</v>
      </c>
      <c r="P36" s="29"/>
      <c r="Q36" s="29">
        <f t="shared" ref="Q36" si="59">$H33*Q35%</f>
        <v>90.301221330063967</v>
      </c>
      <c r="R36" s="29"/>
      <c r="S36" s="29">
        <f t="shared" ref="S36" si="60">$H33*S35%</f>
        <v>46.663570524321031</v>
      </c>
      <c r="T36" s="29"/>
      <c r="U36" s="29">
        <f t="shared" ref="U36" si="61">$H33*U35%</f>
        <v>5.9770098923381862</v>
      </c>
      <c r="V36" s="29"/>
      <c r="W36" s="29">
        <f t="shared" ref="W36" si="62">$H33*W35%</f>
        <v>2.7232609346266989</v>
      </c>
      <c r="X36" s="29"/>
      <c r="Y36" s="29">
        <f t="shared" ref="Y36" si="63">$H33*Y35%</f>
        <v>0.58527393982654274</v>
      </c>
      <c r="Z36" s="60">
        <f>SUM(K36:Y36)</f>
        <v>417.45999999999907</v>
      </c>
    </row>
    <row r="37" spans="2:26" s="25" customFormat="1" ht="24" customHeight="1" x14ac:dyDescent="0.3">
      <c r="B37" s="24"/>
      <c r="C37" s="22"/>
      <c r="D37" s="23"/>
      <c r="E37" s="23"/>
      <c r="F37" s="30"/>
      <c r="G37" s="31"/>
      <c r="H37" s="28"/>
      <c r="I37" s="28"/>
      <c r="J37" s="28"/>
      <c r="K37" s="66">
        <v>39</v>
      </c>
      <c r="L37" s="66"/>
      <c r="M37" s="66">
        <v>141</v>
      </c>
      <c r="N37" s="66"/>
      <c r="O37" s="66">
        <v>91</v>
      </c>
      <c r="P37" s="66"/>
      <c r="Q37" s="66">
        <v>90</v>
      </c>
      <c r="R37" s="66"/>
      <c r="S37" s="72">
        <v>47</v>
      </c>
      <c r="T37" s="72"/>
      <c r="U37" s="66">
        <v>6</v>
      </c>
      <c r="V37" s="66"/>
      <c r="W37" s="66">
        <v>3</v>
      </c>
      <c r="X37" s="66"/>
      <c r="Y37" s="67">
        <v>0</v>
      </c>
      <c r="Z37" s="60">
        <f>SUM(K37:Y37)</f>
        <v>417</v>
      </c>
    </row>
    <row r="38" spans="2:26" s="25" customFormat="1" ht="24" customHeight="1" x14ac:dyDescent="0.3">
      <c r="B38" s="24"/>
      <c r="C38" s="22" t="s">
        <v>19</v>
      </c>
      <c r="D38" s="23">
        <v>13501.11</v>
      </c>
      <c r="E38" s="23"/>
      <c r="F38" s="30">
        <v>6.7</v>
      </c>
      <c r="G38" s="31">
        <v>13952</v>
      </c>
      <c r="H38" s="28">
        <f>G38-D38</f>
        <v>450.88999999999942</v>
      </c>
      <c r="I38" s="28">
        <f>D38+H38</f>
        <v>13952</v>
      </c>
      <c r="J38" s="28"/>
      <c r="K38" s="23">
        <v>1318.7</v>
      </c>
      <c r="L38" s="23"/>
      <c r="M38" s="23">
        <v>4714.8900000000003</v>
      </c>
      <c r="N38" s="23"/>
      <c r="O38" s="23">
        <v>2403.4299999999998</v>
      </c>
      <c r="P38" s="23"/>
      <c r="Q38" s="23">
        <v>3082.65</v>
      </c>
      <c r="R38" s="23"/>
      <c r="S38" s="23">
        <v>1596.07</v>
      </c>
      <c r="T38" s="23"/>
      <c r="U38" s="23">
        <v>267.39</v>
      </c>
      <c r="V38" s="23"/>
      <c r="W38" s="23">
        <v>111.62</v>
      </c>
      <c r="X38" s="23"/>
      <c r="Y38" s="23">
        <v>6.36</v>
      </c>
    </row>
    <row r="39" spans="2:26" s="25" customFormat="1" ht="24" customHeight="1" x14ac:dyDescent="0.3">
      <c r="B39" s="24"/>
      <c r="C39" s="22"/>
      <c r="D39" s="23"/>
      <c r="E39" s="23"/>
      <c r="F39" s="30"/>
      <c r="G39" s="31"/>
      <c r="H39" s="28"/>
      <c r="I39" s="77">
        <f>SUM(K39:Y39)</f>
        <v>13952.11</v>
      </c>
      <c r="J39" s="77"/>
      <c r="K39" s="78">
        <f>K38+K42</f>
        <v>1362.7</v>
      </c>
      <c r="L39" s="78"/>
      <c r="M39" s="78">
        <f t="shared" ref="M39" si="64">M38+M42</f>
        <v>4872.8900000000003</v>
      </c>
      <c r="N39" s="78"/>
      <c r="O39" s="78">
        <f t="shared" ref="O39" si="65">O38+O42</f>
        <v>2483.4299999999998</v>
      </c>
      <c r="P39" s="78"/>
      <c r="Q39" s="78">
        <f t="shared" ref="Q39" si="66">Q38+Q42</f>
        <v>3185.65</v>
      </c>
      <c r="R39" s="78"/>
      <c r="S39" s="78">
        <f t="shared" ref="S39" si="67">S38+S42</f>
        <v>1649.07</v>
      </c>
      <c r="T39" s="78"/>
      <c r="U39" s="78">
        <f t="shared" ref="U39" si="68">U38+U42</f>
        <v>276.39</v>
      </c>
      <c r="V39" s="78"/>
      <c r="W39" s="78">
        <f t="shared" ref="W39" si="69">W38+W42</f>
        <v>115.62</v>
      </c>
      <c r="X39" s="78"/>
      <c r="Y39" s="78">
        <f t="shared" ref="Y39" si="70">Y38+Y42</f>
        <v>6.36</v>
      </c>
    </row>
    <row r="40" spans="2:26" s="25" customFormat="1" ht="24" customHeight="1" x14ac:dyDescent="0.3">
      <c r="B40" s="24"/>
      <c r="C40" s="22"/>
      <c r="D40" s="23"/>
      <c r="E40" s="23"/>
      <c r="F40" s="30"/>
      <c r="G40" s="31"/>
      <c r="H40" s="28"/>
      <c r="I40" s="28"/>
      <c r="J40" s="28"/>
      <c r="K40" s="29">
        <f>K38*100/$D38</f>
        <v>9.7673450553324876</v>
      </c>
      <c r="L40" s="29"/>
      <c r="M40" s="29">
        <f t="shared" ref="M40" si="71">M38*100/$D38</f>
        <v>34.922239726955787</v>
      </c>
      <c r="N40" s="29"/>
      <c r="O40" s="29">
        <f t="shared" ref="O40" si="72">O38*100/$D38</f>
        <v>17.80172148808505</v>
      </c>
      <c r="P40" s="29"/>
      <c r="Q40" s="29">
        <f t="shared" ref="Q40" si="73">Q38*100/$D38</f>
        <v>22.832567100038439</v>
      </c>
      <c r="R40" s="29"/>
      <c r="S40" s="29">
        <f t="shared" ref="S40" si="74">S38*100/$D38</f>
        <v>11.821768728645274</v>
      </c>
      <c r="T40" s="29"/>
      <c r="U40" s="29">
        <f t="shared" ref="U40" si="75">U38*100/$D38</f>
        <v>1.9805038252410356</v>
      </c>
      <c r="V40" s="29"/>
      <c r="W40" s="29">
        <f t="shared" ref="W40" si="76">W38*100/$D38</f>
        <v>0.8267468378525914</v>
      </c>
      <c r="X40" s="29"/>
      <c r="Y40" s="29">
        <f t="shared" ref="Y40" si="77">Y38*100/$D38</f>
        <v>4.7107237849332385E-2</v>
      </c>
      <c r="Z40" s="1"/>
    </row>
    <row r="41" spans="2:26" s="25" customFormat="1" ht="24" customHeight="1" x14ac:dyDescent="0.3">
      <c r="B41" s="24"/>
      <c r="C41" s="22"/>
      <c r="D41" s="23"/>
      <c r="E41" s="23"/>
      <c r="F41" s="30"/>
      <c r="G41" s="31"/>
      <c r="H41" s="28"/>
      <c r="I41" s="28"/>
      <c r="J41" s="28"/>
      <c r="K41" s="29">
        <f>$H38*K40%</f>
        <v>44.039982119988601</v>
      </c>
      <c r="L41" s="29"/>
      <c r="M41" s="29">
        <f t="shared" ref="M41" si="78">$H38*M40%</f>
        <v>157.46088670487075</v>
      </c>
      <c r="N41" s="29"/>
      <c r="O41" s="29">
        <f t="shared" ref="O41" si="79">$H38*O40%</f>
        <v>80.266182017626576</v>
      </c>
      <c r="P41" s="29"/>
      <c r="Q41" s="29">
        <f t="shared" ref="Q41" si="80">$H38*Q40%</f>
        <v>102.94976179736318</v>
      </c>
      <c r="R41" s="29"/>
      <c r="S41" s="29">
        <f t="shared" ref="S41" si="81">$H38*S40%</f>
        <v>53.303173020588609</v>
      </c>
      <c r="T41" s="29"/>
      <c r="U41" s="29">
        <f t="shared" ref="U41" si="82">$H38*U40%</f>
        <v>8.9298936976292946</v>
      </c>
      <c r="V41" s="29"/>
      <c r="W41" s="29">
        <f t="shared" ref="W41" si="83">$H38*W40%</f>
        <v>3.7277188171935443</v>
      </c>
      <c r="X41" s="29"/>
      <c r="Y41" s="29">
        <f t="shared" ref="Y41" si="84">$H38*Y40%</f>
        <v>0.21240182473885452</v>
      </c>
      <c r="Z41" s="60">
        <f>SUM(K41:Y41)</f>
        <v>450.8899999999993</v>
      </c>
    </row>
    <row r="42" spans="2:26" s="25" customFormat="1" ht="24" customHeight="1" x14ac:dyDescent="0.3">
      <c r="B42" s="24"/>
      <c r="C42" s="22"/>
      <c r="D42" s="23"/>
      <c r="E42" s="23"/>
      <c r="F42" s="30"/>
      <c r="G42" s="31"/>
      <c r="H42" s="28"/>
      <c r="I42" s="28"/>
      <c r="J42" s="28"/>
      <c r="K42" s="66">
        <v>44</v>
      </c>
      <c r="L42" s="66"/>
      <c r="M42" s="66">
        <v>158</v>
      </c>
      <c r="N42" s="66"/>
      <c r="O42" s="66">
        <v>80</v>
      </c>
      <c r="P42" s="66"/>
      <c r="Q42" s="66">
        <v>103</v>
      </c>
      <c r="R42" s="66"/>
      <c r="S42" s="72">
        <v>53</v>
      </c>
      <c r="T42" s="72"/>
      <c r="U42" s="66">
        <v>9</v>
      </c>
      <c r="V42" s="66"/>
      <c r="W42" s="66">
        <v>4</v>
      </c>
      <c r="X42" s="66"/>
      <c r="Y42" s="67">
        <v>0</v>
      </c>
      <c r="Z42" s="60">
        <f>SUM(K42:Y42)</f>
        <v>451</v>
      </c>
    </row>
    <row r="43" spans="2:26" s="25" customFormat="1" ht="24" customHeight="1" x14ac:dyDescent="0.3">
      <c r="B43" s="24"/>
      <c r="C43" s="22" t="s">
        <v>20</v>
      </c>
      <c r="D43" s="23">
        <v>13597.76</v>
      </c>
      <c r="E43" s="23"/>
      <c r="F43" s="30">
        <v>6.8</v>
      </c>
      <c r="G43" s="31">
        <v>14052</v>
      </c>
      <c r="H43" s="28">
        <f>G43-D43</f>
        <v>454.23999999999978</v>
      </c>
      <c r="I43" s="28">
        <f>D43+H43</f>
        <v>14052</v>
      </c>
      <c r="J43" s="28"/>
      <c r="K43" s="23">
        <v>1250.3599999999999</v>
      </c>
      <c r="L43" s="23"/>
      <c r="M43" s="23">
        <v>4593.12</v>
      </c>
      <c r="N43" s="23"/>
      <c r="O43" s="23">
        <v>2491.4499999999998</v>
      </c>
      <c r="P43" s="23"/>
      <c r="Q43" s="23">
        <v>3031.62</v>
      </c>
      <c r="R43" s="23"/>
      <c r="S43" s="23">
        <v>1789.01</v>
      </c>
      <c r="T43" s="23"/>
      <c r="U43" s="23">
        <v>311.72000000000003</v>
      </c>
      <c r="V43" s="23"/>
      <c r="W43" s="23">
        <v>128.47999999999999</v>
      </c>
      <c r="X43" s="23"/>
      <c r="Y43" s="23">
        <v>2</v>
      </c>
    </row>
    <row r="44" spans="2:26" s="25" customFormat="1" ht="24" customHeight="1" x14ac:dyDescent="0.3">
      <c r="B44" s="24"/>
      <c r="C44" s="22"/>
      <c r="D44" s="23"/>
      <c r="E44" s="23"/>
      <c r="F44" s="30"/>
      <c r="G44" s="31"/>
      <c r="H44" s="28"/>
      <c r="I44" s="77">
        <f>SUM(K44:Y44)</f>
        <v>14051.759999999998</v>
      </c>
      <c r="J44" s="77"/>
      <c r="K44" s="78">
        <f>K43+K47</f>
        <v>1292.3599999999999</v>
      </c>
      <c r="L44" s="78"/>
      <c r="M44" s="78">
        <f t="shared" ref="M44" si="85">M43+M47</f>
        <v>4747.12</v>
      </c>
      <c r="N44" s="78"/>
      <c r="O44" s="78">
        <f t="shared" ref="O44" si="86">O43+O47</f>
        <v>2574.4499999999998</v>
      </c>
      <c r="P44" s="78"/>
      <c r="Q44" s="78">
        <f t="shared" ref="Q44" si="87">Q43+Q47</f>
        <v>3132.62</v>
      </c>
      <c r="R44" s="78"/>
      <c r="S44" s="78">
        <f t="shared" ref="S44" si="88">S43+S47</f>
        <v>1849.01</v>
      </c>
      <c r="T44" s="78"/>
      <c r="U44" s="78">
        <f t="shared" ref="U44" si="89">U43+U47</f>
        <v>321.72000000000003</v>
      </c>
      <c r="V44" s="78"/>
      <c r="W44" s="78">
        <f t="shared" ref="W44" si="90">W43+W47</f>
        <v>132.47999999999999</v>
      </c>
      <c r="X44" s="78"/>
      <c r="Y44" s="78">
        <f t="shared" ref="Y44" si="91">Y43+Y47</f>
        <v>2</v>
      </c>
    </row>
    <row r="45" spans="2:26" s="25" customFormat="1" ht="24" customHeight="1" x14ac:dyDescent="0.3">
      <c r="B45" s="24"/>
      <c r="C45" s="22"/>
      <c r="D45" s="23"/>
      <c r="E45" s="23"/>
      <c r="F45" s="30"/>
      <c r="G45" s="31"/>
      <c r="H45" s="28"/>
      <c r="I45" s="28"/>
      <c r="J45" s="28"/>
      <c r="K45" s="29">
        <f>K43*100/$D43</f>
        <v>9.1953380556797573</v>
      </c>
      <c r="L45" s="29"/>
      <c r="M45" s="29">
        <f t="shared" ref="M45" si="92">M43*100/$D43</f>
        <v>33.77850469489092</v>
      </c>
      <c r="N45" s="29"/>
      <c r="O45" s="29">
        <f t="shared" ref="O45" si="93">O43*100/$D43</f>
        <v>18.322503118160636</v>
      </c>
      <c r="P45" s="29"/>
      <c r="Q45" s="29">
        <f t="shared" ref="Q45" si="94">Q43*100/$D43</f>
        <v>22.29499564634175</v>
      </c>
      <c r="R45" s="29"/>
      <c r="S45" s="29">
        <f t="shared" ref="S45" si="95">S43*100/$D43</f>
        <v>13.15665227213894</v>
      </c>
      <c r="T45" s="29"/>
      <c r="U45" s="29">
        <f t="shared" ref="U45" si="96">U43*100/$D43</f>
        <v>2.2924364012896246</v>
      </c>
      <c r="V45" s="29"/>
      <c r="W45" s="29">
        <f t="shared" ref="W45" si="97">W43*100/$D43</f>
        <v>0.94486150660108714</v>
      </c>
      <c r="X45" s="29"/>
      <c r="Y45" s="29">
        <f t="shared" ref="Y45" si="98">Y43*100/$D43</f>
        <v>1.4708304897277199E-2</v>
      </c>
    </row>
    <row r="46" spans="2:26" s="25" customFormat="1" ht="24" customHeight="1" x14ac:dyDescent="0.3">
      <c r="B46" s="24"/>
      <c r="C46" s="22"/>
      <c r="D46" s="23"/>
      <c r="E46" s="23"/>
      <c r="F46" s="30"/>
      <c r="G46" s="31"/>
      <c r="H46" s="28"/>
      <c r="I46" s="28"/>
      <c r="J46" s="28"/>
      <c r="K46" s="29">
        <f>$H43*K45%</f>
        <v>41.768903584119705</v>
      </c>
      <c r="L46" s="29"/>
      <c r="M46" s="29">
        <f>$H43*M45%</f>
        <v>153.43547972607246</v>
      </c>
      <c r="N46" s="29"/>
      <c r="O46" s="29">
        <f>$H43*O45%</f>
        <v>83.228138163932826</v>
      </c>
      <c r="P46" s="29"/>
      <c r="Q46" s="29">
        <f>$H43*Q45%</f>
        <v>101.27278822394271</v>
      </c>
      <c r="R46" s="29"/>
      <c r="S46" s="29">
        <f>$H43*S45%</f>
        <v>59.762777280963896</v>
      </c>
      <c r="T46" s="29"/>
      <c r="U46" s="29">
        <f>$H43*U45%</f>
        <v>10.413163109217985</v>
      </c>
      <c r="V46" s="29"/>
      <c r="W46" s="29">
        <f>$H43*W45%</f>
        <v>4.2919389075847763</v>
      </c>
      <c r="X46" s="29"/>
      <c r="Y46" s="29">
        <f>$H43*Y45%</f>
        <v>6.6811004165391916E-2</v>
      </c>
      <c r="Z46" s="60">
        <f>SUM(K46:Y46)</f>
        <v>454.23999999999978</v>
      </c>
    </row>
    <row r="47" spans="2:26" s="25" customFormat="1" ht="24" customHeight="1" x14ac:dyDescent="0.3">
      <c r="B47" s="24"/>
      <c r="C47" s="22"/>
      <c r="D47" s="23"/>
      <c r="E47" s="23"/>
      <c r="F47" s="30"/>
      <c r="G47" s="31"/>
      <c r="H47" s="28"/>
      <c r="I47" s="28"/>
      <c r="J47" s="28"/>
      <c r="K47" s="66">
        <v>42</v>
      </c>
      <c r="L47" s="66"/>
      <c r="M47" s="67">
        <v>154</v>
      </c>
      <c r="N47" s="67"/>
      <c r="O47" s="66">
        <v>83</v>
      </c>
      <c r="P47" s="66"/>
      <c r="Q47" s="66">
        <v>101</v>
      </c>
      <c r="R47" s="66"/>
      <c r="S47" s="72">
        <v>60</v>
      </c>
      <c r="T47" s="72"/>
      <c r="U47" s="66">
        <v>10</v>
      </c>
      <c r="V47" s="66"/>
      <c r="W47" s="66">
        <v>4</v>
      </c>
      <c r="X47" s="66"/>
      <c r="Y47" s="67">
        <v>0</v>
      </c>
      <c r="Z47" s="60">
        <f>SUM(K47:Y47)</f>
        <v>454</v>
      </c>
    </row>
    <row r="48" spans="2:26" s="25" customFormat="1" ht="24" customHeight="1" x14ac:dyDescent="0.3">
      <c r="B48" s="24"/>
      <c r="C48" s="22" t="s">
        <v>21</v>
      </c>
      <c r="D48" s="23">
        <v>18455.39</v>
      </c>
      <c r="E48" s="23"/>
      <c r="F48" s="30">
        <v>9.1999999999999993</v>
      </c>
      <c r="G48" s="31">
        <v>19071</v>
      </c>
      <c r="H48" s="28">
        <f>G48-D48</f>
        <v>615.61000000000058</v>
      </c>
      <c r="I48" s="28">
        <f>D48+H48</f>
        <v>19071</v>
      </c>
      <c r="J48" s="28"/>
      <c r="K48" s="23">
        <v>2028.73</v>
      </c>
      <c r="L48" s="23"/>
      <c r="M48" s="23">
        <v>7077.36</v>
      </c>
      <c r="N48" s="23"/>
      <c r="O48" s="23">
        <v>3312.3</v>
      </c>
      <c r="P48" s="23"/>
      <c r="Q48" s="23">
        <v>3578.97</v>
      </c>
      <c r="R48" s="23"/>
      <c r="S48" s="23">
        <v>1925.93</v>
      </c>
      <c r="T48" s="23"/>
      <c r="U48" s="23">
        <v>362.37</v>
      </c>
      <c r="V48" s="23"/>
      <c r="W48" s="23">
        <v>149.26</v>
      </c>
      <c r="X48" s="23"/>
      <c r="Y48" s="23">
        <v>20.47</v>
      </c>
    </row>
    <row r="49" spans="2:26" s="25" customFormat="1" ht="24" customHeight="1" x14ac:dyDescent="0.3">
      <c r="B49" s="24"/>
      <c r="C49" s="22"/>
      <c r="D49" s="23"/>
      <c r="E49" s="23"/>
      <c r="F49" s="30"/>
      <c r="G49" s="31"/>
      <c r="H49" s="28"/>
      <c r="I49" s="77">
        <f>SUM(K49:Y49)</f>
        <v>19071.39</v>
      </c>
      <c r="J49" s="77"/>
      <c r="K49" s="78">
        <f>K48+K52</f>
        <v>2096.73</v>
      </c>
      <c r="L49" s="78"/>
      <c r="M49" s="78">
        <f t="shared" ref="M49" si="99">M48+M52</f>
        <v>7313.36</v>
      </c>
      <c r="N49" s="78"/>
      <c r="O49" s="78">
        <f t="shared" ref="O49" si="100">O48+O52</f>
        <v>3423.3</v>
      </c>
      <c r="P49" s="78"/>
      <c r="Q49" s="78">
        <f t="shared" ref="Q49" si="101">Q48+Q52</f>
        <v>3697.97</v>
      </c>
      <c r="R49" s="78"/>
      <c r="S49" s="78">
        <f t="shared" ref="S49" si="102">S48+S52</f>
        <v>1989.93</v>
      </c>
      <c r="T49" s="78"/>
      <c r="U49" s="78">
        <f t="shared" ref="U49" si="103">U48+U52</f>
        <v>374.37</v>
      </c>
      <c r="V49" s="78"/>
      <c r="W49" s="78">
        <f t="shared" ref="W49" si="104">W48+W52</f>
        <v>154.26</v>
      </c>
      <c r="X49" s="78"/>
      <c r="Y49" s="78">
        <f t="shared" ref="Y49" si="105">Y48+Y52</f>
        <v>21.47</v>
      </c>
    </row>
    <row r="50" spans="2:26" s="25" customFormat="1" ht="24" customHeight="1" x14ac:dyDescent="0.3">
      <c r="B50" s="24"/>
      <c r="C50" s="22"/>
      <c r="D50" s="23"/>
      <c r="E50" s="23"/>
      <c r="F50" s="30"/>
      <c r="G50" s="31"/>
      <c r="H50" s="28"/>
      <c r="I50" s="28"/>
      <c r="J50" s="28"/>
      <c r="K50" s="29">
        <f>K48*100/$D48</f>
        <v>10.992615165542425</v>
      </c>
      <c r="L50" s="29"/>
      <c r="M50" s="29">
        <f t="shared" ref="M50" si="106">M48*100/$D48</f>
        <v>38.348471638908741</v>
      </c>
      <c r="N50" s="29"/>
      <c r="O50" s="29">
        <f t="shared" ref="O50" si="107">O48*100/$D48</f>
        <v>17.947602299382456</v>
      </c>
      <c r="P50" s="29"/>
      <c r="Q50" s="29">
        <f t="shared" ref="Q50" si="108">Q48*100/$D48</f>
        <v>19.392546025849359</v>
      </c>
      <c r="R50" s="29"/>
      <c r="S50" s="29">
        <f t="shared" ref="S50" si="109">S48*100/$D48</f>
        <v>10.435596321724981</v>
      </c>
      <c r="T50" s="29"/>
      <c r="U50" s="29">
        <f t="shared" ref="U50" si="110">U48*100/$D48</f>
        <v>1.9634914244564867</v>
      </c>
      <c r="V50" s="29"/>
      <c r="W50" s="29">
        <f t="shared" ref="W50" si="111">W48*100/$D48</f>
        <v>0.80876101778396448</v>
      </c>
      <c r="X50" s="29"/>
      <c r="Y50" s="29">
        <f t="shared" ref="Y50" si="112">Y48*100/$D48</f>
        <v>0.11091610635158618</v>
      </c>
    </row>
    <row r="51" spans="2:26" s="25" customFormat="1" ht="24" customHeight="1" x14ac:dyDescent="0.3">
      <c r="B51" s="24"/>
      <c r="C51" s="22"/>
      <c r="D51" s="23"/>
      <c r="E51" s="23"/>
      <c r="F51" s="30"/>
      <c r="G51" s="31"/>
      <c r="H51" s="28"/>
      <c r="I51" s="28"/>
      <c r="J51" s="28"/>
      <c r="K51" s="29">
        <f>$H48*K50%</f>
        <v>67.671638220595781</v>
      </c>
      <c r="L51" s="29"/>
      <c r="M51" s="29">
        <f t="shared" ref="M51" si="113">$H48*M50%</f>
        <v>236.07702625628633</v>
      </c>
      <c r="N51" s="29"/>
      <c r="O51" s="29">
        <f t="shared" ref="O51" si="114">$H48*O50%</f>
        <v>110.48723451522844</v>
      </c>
      <c r="P51" s="29"/>
      <c r="Q51" s="29">
        <f t="shared" ref="Q51" si="115">$H48*Q50%</f>
        <v>119.38245258973134</v>
      </c>
      <c r="R51" s="29"/>
      <c r="S51" s="29">
        <f t="shared" ref="S51" si="116">$H48*S50%</f>
        <v>64.242574516171217</v>
      </c>
      <c r="T51" s="29"/>
      <c r="U51" s="29">
        <f t="shared" ref="U51" si="117">$H48*U50%</f>
        <v>12.087449558096591</v>
      </c>
      <c r="V51" s="29"/>
      <c r="W51" s="29">
        <f t="shared" ref="W51" si="118">$H48*W50%</f>
        <v>4.9788137015798686</v>
      </c>
      <c r="X51" s="29"/>
      <c r="Y51" s="29">
        <f t="shared" ref="Y51" si="119">$H48*Y50%</f>
        <v>0.6828106423110003</v>
      </c>
      <c r="Z51" s="60">
        <f>SUM(K51:Y51)</f>
        <v>615.61000000000058</v>
      </c>
    </row>
    <row r="52" spans="2:26" s="25" customFormat="1" ht="24" customHeight="1" x14ac:dyDescent="0.3">
      <c r="B52" s="24"/>
      <c r="C52" s="22"/>
      <c r="D52" s="23"/>
      <c r="E52" s="23"/>
      <c r="F52" s="30"/>
      <c r="G52" s="31"/>
      <c r="H52" s="28"/>
      <c r="I52" s="28"/>
      <c r="J52" s="28"/>
      <c r="K52" s="66">
        <v>68</v>
      </c>
      <c r="L52" s="66"/>
      <c r="M52" s="66">
        <v>236</v>
      </c>
      <c r="N52" s="66"/>
      <c r="O52" s="66">
        <v>111</v>
      </c>
      <c r="P52" s="66"/>
      <c r="Q52" s="66">
        <v>119</v>
      </c>
      <c r="R52" s="66"/>
      <c r="S52" s="72">
        <v>64</v>
      </c>
      <c r="T52" s="72"/>
      <c r="U52" s="66">
        <v>12</v>
      </c>
      <c r="V52" s="66"/>
      <c r="W52" s="66">
        <v>5</v>
      </c>
      <c r="X52" s="66"/>
      <c r="Y52" s="67">
        <v>1</v>
      </c>
      <c r="Z52" s="60">
        <f>SUM(K52:Y52)</f>
        <v>616</v>
      </c>
    </row>
    <row r="53" spans="2:26" s="25" customFormat="1" ht="24" customHeight="1" x14ac:dyDescent="0.3">
      <c r="B53" s="24"/>
      <c r="C53" s="22" t="s">
        <v>22</v>
      </c>
      <c r="D53" s="23">
        <v>21870.74</v>
      </c>
      <c r="E53" s="23"/>
      <c r="F53" s="30">
        <v>10.9</v>
      </c>
      <c r="G53" s="31">
        <v>22601</v>
      </c>
      <c r="H53" s="28">
        <f>G53-D53</f>
        <v>730.2599999999984</v>
      </c>
      <c r="I53" s="28">
        <f>D53+H53</f>
        <v>22601</v>
      </c>
      <c r="J53" s="28"/>
      <c r="K53" s="23">
        <v>2346.9899999999998</v>
      </c>
      <c r="L53" s="23"/>
      <c r="M53" s="23">
        <v>7920.35</v>
      </c>
      <c r="N53" s="23"/>
      <c r="O53" s="23">
        <v>4046.68</v>
      </c>
      <c r="P53" s="23"/>
      <c r="Q53" s="23">
        <v>4688.3900000000003</v>
      </c>
      <c r="R53" s="23"/>
      <c r="S53" s="23">
        <v>2329.14</v>
      </c>
      <c r="T53" s="23"/>
      <c r="U53" s="23">
        <v>340.74</v>
      </c>
      <c r="V53" s="23"/>
      <c r="W53" s="23">
        <v>161.97999999999999</v>
      </c>
      <c r="X53" s="23"/>
      <c r="Y53" s="23">
        <v>36.47</v>
      </c>
    </row>
    <row r="54" spans="2:26" s="25" customFormat="1" ht="24" customHeight="1" x14ac:dyDescent="0.3">
      <c r="B54" s="24"/>
      <c r="C54" s="22"/>
      <c r="D54" s="23"/>
      <c r="E54" s="23"/>
      <c r="F54" s="30"/>
      <c r="G54" s="31"/>
      <c r="H54" s="28"/>
      <c r="I54" s="77">
        <f>SUM(K54:Y54)</f>
        <v>22600.74</v>
      </c>
      <c r="J54" s="77"/>
      <c r="K54" s="78">
        <f>K53+K57</f>
        <v>2424.9899999999998</v>
      </c>
      <c r="L54" s="78"/>
      <c r="M54" s="78">
        <f t="shared" ref="M54" si="120">M53+M57</f>
        <v>8185.35</v>
      </c>
      <c r="N54" s="78"/>
      <c r="O54" s="78">
        <f t="shared" ref="O54" si="121">O53+O57</f>
        <v>4181.68</v>
      </c>
      <c r="P54" s="78"/>
      <c r="Q54" s="78">
        <f t="shared" ref="Q54" si="122">Q53+Q57</f>
        <v>4845.3900000000003</v>
      </c>
      <c r="R54" s="78"/>
      <c r="S54" s="78">
        <f t="shared" ref="S54" si="123">S53+S57</f>
        <v>2407.14</v>
      </c>
      <c r="T54" s="78"/>
      <c r="U54" s="78">
        <f t="shared" ref="U54" si="124">U53+U57</f>
        <v>351.74</v>
      </c>
      <c r="V54" s="78"/>
      <c r="W54" s="78">
        <f t="shared" ref="W54" si="125">W53+W57</f>
        <v>166.98</v>
      </c>
      <c r="X54" s="78"/>
      <c r="Y54" s="78">
        <f t="shared" ref="Y54" si="126">Y53+Y57</f>
        <v>37.47</v>
      </c>
    </row>
    <row r="55" spans="2:26" s="25" customFormat="1" ht="24" customHeight="1" x14ac:dyDescent="0.3">
      <c r="B55" s="24"/>
      <c r="C55" s="22"/>
      <c r="D55" s="23"/>
      <c r="E55" s="23"/>
      <c r="F55" s="30"/>
      <c r="G55" s="31"/>
      <c r="H55" s="28"/>
      <c r="I55" s="28"/>
      <c r="J55" s="28"/>
      <c r="K55" s="29">
        <f>K53*100/$D53</f>
        <v>10.731186964867213</v>
      </c>
      <c r="L55" s="29"/>
      <c r="M55" s="29">
        <f t="shared" ref="M55" si="127">M53*100/$D53</f>
        <v>36.214366774969662</v>
      </c>
      <c r="N55" s="29"/>
      <c r="O55" s="29">
        <f t="shared" ref="O55" si="128">O53*100/$D53</f>
        <v>18.502711842397648</v>
      </c>
      <c r="P55" s="29"/>
      <c r="Q55" s="29">
        <f t="shared" ref="Q55" si="129">Q53*100/$D53</f>
        <v>21.436814666536204</v>
      </c>
      <c r="R55" s="29"/>
      <c r="S55" s="29">
        <f t="shared" ref="S55" si="130">S53*100/$D53</f>
        <v>10.649571070754806</v>
      </c>
      <c r="T55" s="29"/>
      <c r="U55" s="29">
        <f t="shared" ref="U55" si="131">U53*100/$D53</f>
        <v>1.557971975342398</v>
      </c>
      <c r="V55" s="29"/>
      <c r="W55" s="29">
        <f t="shared" ref="W55" si="132">W53*100/$D53</f>
        <v>0.74062423127886834</v>
      </c>
      <c r="X55" s="29"/>
      <c r="Y55" s="29">
        <f t="shared" ref="Y55" si="133">Y53*100/$D53</f>
        <v>0.16675247385319381</v>
      </c>
    </row>
    <row r="56" spans="2:26" s="25" customFormat="1" ht="24" customHeight="1" x14ac:dyDescent="0.3">
      <c r="B56" s="24"/>
      <c r="C56" s="22"/>
      <c r="D56" s="23"/>
      <c r="E56" s="23"/>
      <c r="F56" s="30"/>
      <c r="G56" s="31"/>
      <c r="H56" s="28"/>
      <c r="I56" s="28"/>
      <c r="J56" s="28"/>
      <c r="K56" s="29">
        <f>$H53*K55%</f>
        <v>78.365565929639146</v>
      </c>
      <c r="L56" s="29"/>
      <c r="M56" s="29">
        <f t="shared" ref="M56" si="134">$H53*M55%</f>
        <v>264.45903481089289</v>
      </c>
      <c r="N56" s="29"/>
      <c r="O56" s="29">
        <f t="shared" ref="O56" si="135">$H53*O55%</f>
        <v>135.11790350029278</v>
      </c>
      <c r="P56" s="29"/>
      <c r="Q56" s="29">
        <f t="shared" ref="Q56" si="136">$H53*Q55%</f>
        <v>156.54448278384695</v>
      </c>
      <c r="R56" s="29"/>
      <c r="S56" s="29">
        <f t="shared" ref="S56" si="137">$H53*S55%</f>
        <v>77.769557701293877</v>
      </c>
      <c r="T56" s="29"/>
      <c r="U56" s="29">
        <f t="shared" ref="U56" si="138">$H53*U55%</f>
        <v>11.37724614713537</v>
      </c>
      <c r="V56" s="29"/>
      <c r="W56" s="29">
        <f t="shared" ref="W56" si="139">$H53*W55%</f>
        <v>5.408482511337052</v>
      </c>
      <c r="X56" s="29"/>
      <c r="Y56" s="29">
        <f t="shared" ref="Y56" si="140">$H53*Y55%</f>
        <v>1.2177266155603303</v>
      </c>
      <c r="Z56" s="60">
        <f>SUM(K56:Y56)</f>
        <v>730.25999999999851</v>
      </c>
    </row>
    <row r="57" spans="2:26" s="25" customFormat="1" ht="24" customHeight="1" x14ac:dyDescent="0.3">
      <c r="B57" s="24"/>
      <c r="C57" s="22"/>
      <c r="D57" s="23"/>
      <c r="E57" s="23"/>
      <c r="F57" s="30"/>
      <c r="G57" s="31"/>
      <c r="H57" s="28"/>
      <c r="I57" s="28"/>
      <c r="J57" s="28"/>
      <c r="K57" s="66">
        <v>78</v>
      </c>
      <c r="L57" s="66"/>
      <c r="M57" s="66">
        <v>265</v>
      </c>
      <c r="N57" s="66"/>
      <c r="O57" s="66">
        <v>135</v>
      </c>
      <c r="P57" s="66"/>
      <c r="Q57" s="66">
        <v>157</v>
      </c>
      <c r="R57" s="66"/>
      <c r="S57" s="72">
        <v>78</v>
      </c>
      <c r="T57" s="72"/>
      <c r="U57" s="66">
        <v>11</v>
      </c>
      <c r="V57" s="66"/>
      <c r="W57" s="66">
        <v>5</v>
      </c>
      <c r="X57" s="66"/>
      <c r="Y57" s="67">
        <v>1</v>
      </c>
      <c r="Z57" s="60">
        <f>SUM(K57:Y57)</f>
        <v>730</v>
      </c>
    </row>
    <row r="58" spans="2:26" s="25" customFormat="1" ht="21" customHeight="1" x14ac:dyDescent="0.3">
      <c r="B58" s="24"/>
      <c r="C58" s="22" t="s">
        <v>23</v>
      </c>
      <c r="D58" s="23">
        <v>22193.31</v>
      </c>
      <c r="E58" s="23"/>
      <c r="F58" s="30">
        <v>11</v>
      </c>
      <c r="G58" s="31">
        <v>22934</v>
      </c>
      <c r="H58" s="28">
        <f>G58-D58</f>
        <v>740.68999999999869</v>
      </c>
      <c r="I58" s="28">
        <f>D58+H58</f>
        <v>22934</v>
      </c>
      <c r="J58" s="28"/>
      <c r="K58" s="23">
        <v>2577.35</v>
      </c>
      <c r="L58" s="23"/>
      <c r="M58" s="23">
        <v>7861.52</v>
      </c>
      <c r="N58" s="23"/>
      <c r="O58" s="23">
        <v>4081.19</v>
      </c>
      <c r="P58" s="23"/>
      <c r="Q58" s="23">
        <v>4981.99</v>
      </c>
      <c r="R58" s="23"/>
      <c r="S58" s="23">
        <v>2166.5500000000002</v>
      </c>
      <c r="T58" s="23"/>
      <c r="U58" s="23">
        <v>352.7</v>
      </c>
      <c r="V58" s="23"/>
      <c r="W58" s="23">
        <v>151.26</v>
      </c>
      <c r="X58" s="23"/>
      <c r="Y58" s="23">
        <v>20.75</v>
      </c>
    </row>
    <row r="59" spans="2:26" s="25" customFormat="1" ht="21" customHeight="1" x14ac:dyDescent="0.3">
      <c r="B59" s="24"/>
      <c r="C59" s="22"/>
      <c r="D59" s="23"/>
      <c r="E59" s="23"/>
      <c r="F59" s="30"/>
      <c r="G59" s="31"/>
      <c r="H59" s="28"/>
      <c r="I59" s="77">
        <f>SUM(K59:Y59)</f>
        <v>22934.31</v>
      </c>
      <c r="J59" s="77"/>
      <c r="K59" s="78">
        <f>K58+K62</f>
        <v>2663.35</v>
      </c>
      <c r="L59" s="78"/>
      <c r="M59" s="78">
        <f t="shared" ref="M59" si="141">M58+M62</f>
        <v>8124.52</v>
      </c>
      <c r="N59" s="78"/>
      <c r="O59" s="78">
        <f t="shared" ref="O59" si="142">O58+O62</f>
        <v>4217.1900000000005</v>
      </c>
      <c r="P59" s="78"/>
      <c r="Q59" s="78">
        <f t="shared" ref="Q59" si="143">Q58+Q62</f>
        <v>5147.99</v>
      </c>
      <c r="R59" s="78"/>
      <c r="S59" s="78">
        <f t="shared" ref="S59" si="144">S58+S62</f>
        <v>2238.5500000000002</v>
      </c>
      <c r="T59" s="78"/>
      <c r="U59" s="78">
        <f t="shared" ref="U59" si="145">U58+U62</f>
        <v>364.7</v>
      </c>
      <c r="V59" s="78"/>
      <c r="W59" s="78">
        <f t="shared" ref="W59" si="146">W58+W62</f>
        <v>156.26</v>
      </c>
      <c r="X59" s="78"/>
      <c r="Y59" s="78">
        <f t="shared" ref="Y59" si="147">Y58+Y62</f>
        <v>21.75</v>
      </c>
    </row>
    <row r="60" spans="2:26" s="25" customFormat="1" ht="21" customHeight="1" x14ac:dyDescent="0.3">
      <c r="B60" s="24"/>
      <c r="C60" s="22"/>
      <c r="D60" s="23"/>
      <c r="E60" s="23"/>
      <c r="F60" s="30"/>
      <c r="G60" s="31"/>
      <c r="H60" s="28"/>
      <c r="I60" s="28"/>
      <c r="J60" s="28"/>
      <c r="K60" s="29">
        <f>K58*100/$D58</f>
        <v>11.61318433347707</v>
      </c>
      <c r="L60" s="29"/>
      <c r="M60" s="29">
        <f t="shared" ref="M60" si="148">M58*100/$D58</f>
        <v>35.422926999172269</v>
      </c>
      <c r="N60" s="29"/>
      <c r="O60" s="29">
        <f t="shared" ref="O60" si="149">O58*100/$D58</f>
        <v>18.389280373229589</v>
      </c>
      <c r="P60" s="29"/>
      <c r="Q60" s="29">
        <f t="shared" ref="Q60" si="150">Q58*100/$D58</f>
        <v>22.448161180103373</v>
      </c>
      <c r="R60" s="29"/>
      <c r="S60" s="29">
        <f t="shared" ref="S60" si="151">S58*100/$D58</f>
        <v>9.762176079187828</v>
      </c>
      <c r="T60" s="29"/>
      <c r="U60" s="29">
        <f t="shared" ref="U60" si="152">U58*100/$D58</f>
        <v>1.5892176516256475</v>
      </c>
      <c r="V60" s="29"/>
      <c r="W60" s="29">
        <f t="shared" ref="W60" si="153">W58*100/$D58</f>
        <v>0.68155673939579087</v>
      </c>
      <c r="X60" s="29"/>
      <c r="Y60" s="29">
        <f t="shared" ref="Y60" si="154">Y58*100/$D58</f>
        <v>9.3496643808426955E-2</v>
      </c>
      <c r="Z60" s="60">
        <f>SUM(K60:Y60)</f>
        <v>99.999999999999972</v>
      </c>
    </row>
    <row r="61" spans="2:26" s="25" customFormat="1" ht="21" customHeight="1" x14ac:dyDescent="0.3">
      <c r="B61" s="24"/>
      <c r="C61" s="22"/>
      <c r="D61" s="23"/>
      <c r="E61" s="23"/>
      <c r="F61" s="30"/>
      <c r="G61" s="31"/>
      <c r="H61" s="28"/>
      <c r="I61" s="28"/>
      <c r="J61" s="28"/>
      <c r="K61" s="29">
        <f>$H58*K60%</f>
        <v>86.017695039631164</v>
      </c>
      <c r="L61" s="29"/>
      <c r="M61" s="29">
        <f t="shared" ref="M61" si="155">$H58*M60%</f>
        <v>262.37407799016859</v>
      </c>
      <c r="N61" s="29"/>
      <c r="O61" s="29">
        <f t="shared" ref="O61" si="156">$H58*O60%</f>
        <v>136.20756079647398</v>
      </c>
      <c r="P61" s="29"/>
      <c r="Q61" s="29">
        <f t="shared" ref="Q61" si="157">$H58*Q60%</f>
        <v>166.27128504490739</v>
      </c>
      <c r="R61" s="29"/>
      <c r="S61" s="29">
        <f t="shared" ref="S61" si="158">$H58*S60%</f>
        <v>72.307462000936198</v>
      </c>
      <c r="T61" s="29"/>
      <c r="U61" s="29">
        <f t="shared" ref="U61" si="159">$H58*U60%</f>
        <v>11.771176223825988</v>
      </c>
      <c r="V61" s="29"/>
      <c r="W61" s="29">
        <f t="shared" ref="W61" si="160">$H58*W60%</f>
        <v>5.0482226130306742</v>
      </c>
      <c r="X61" s="29"/>
      <c r="Y61" s="29">
        <f t="shared" ref="Y61" si="161">$H58*Y60%</f>
        <v>0.69252029102463641</v>
      </c>
      <c r="Z61" s="60">
        <f>SUM(K61:Y61)</f>
        <v>740.68999999999858</v>
      </c>
    </row>
    <row r="62" spans="2:26" s="25" customFormat="1" ht="21" customHeight="1" x14ac:dyDescent="0.3">
      <c r="B62" s="24"/>
      <c r="C62" s="22"/>
      <c r="D62" s="23"/>
      <c r="E62" s="23"/>
      <c r="F62" s="30"/>
      <c r="G62" s="31"/>
      <c r="H62" s="28"/>
      <c r="I62" s="28"/>
      <c r="J62" s="28"/>
      <c r="K62" s="66">
        <v>86</v>
      </c>
      <c r="L62" s="66"/>
      <c r="M62" s="67">
        <v>263</v>
      </c>
      <c r="N62" s="67"/>
      <c r="O62" s="66">
        <v>136</v>
      </c>
      <c r="P62" s="66"/>
      <c r="Q62" s="66">
        <v>166</v>
      </c>
      <c r="R62" s="66"/>
      <c r="S62" s="72">
        <v>72</v>
      </c>
      <c r="T62" s="72"/>
      <c r="U62" s="66">
        <v>12</v>
      </c>
      <c r="V62" s="66"/>
      <c r="W62" s="66">
        <v>5</v>
      </c>
      <c r="X62" s="66"/>
      <c r="Y62" s="67">
        <v>1</v>
      </c>
      <c r="Z62" s="60">
        <f>SUM(K62:Y62)</f>
        <v>741</v>
      </c>
    </row>
    <row r="63" spans="2:26" s="25" customFormat="1" ht="21" customHeight="1" x14ac:dyDescent="0.3">
      <c r="B63" s="24"/>
      <c r="C63" s="22" t="s">
        <v>24</v>
      </c>
      <c r="D63" s="23">
        <v>13680.62</v>
      </c>
      <c r="E63" s="23"/>
      <c r="F63" s="30">
        <v>6.8</v>
      </c>
      <c r="G63" s="31">
        <v>14138</v>
      </c>
      <c r="H63" s="28">
        <f>G63-D63</f>
        <v>457.3799999999992</v>
      </c>
      <c r="I63" s="28">
        <f>D63+H63</f>
        <v>14138</v>
      </c>
      <c r="J63" s="28"/>
      <c r="K63" s="23">
        <v>1739.34</v>
      </c>
      <c r="L63" s="23"/>
      <c r="M63" s="23">
        <v>5063.6899999999996</v>
      </c>
      <c r="N63" s="23"/>
      <c r="O63" s="23">
        <v>2790.17</v>
      </c>
      <c r="P63" s="23"/>
      <c r="Q63" s="23">
        <v>2725.05</v>
      </c>
      <c r="R63" s="23"/>
      <c r="S63" s="23">
        <v>1144.47</v>
      </c>
      <c r="T63" s="23"/>
      <c r="U63" s="23">
        <v>162.99</v>
      </c>
      <c r="V63" s="23"/>
      <c r="W63" s="23">
        <v>46.93</v>
      </c>
      <c r="X63" s="23"/>
      <c r="Y63" s="23">
        <v>7.98</v>
      </c>
    </row>
    <row r="64" spans="2:26" s="25" customFormat="1" ht="21" customHeight="1" x14ac:dyDescent="0.3">
      <c r="B64" s="24"/>
      <c r="C64" s="22"/>
      <c r="D64" s="23"/>
      <c r="E64" s="23"/>
      <c r="F64" s="30"/>
      <c r="G64" s="31"/>
      <c r="H64" s="28"/>
      <c r="I64" s="77">
        <f>SUM(K64:Y64)</f>
        <v>14137.619999999999</v>
      </c>
      <c r="J64" s="77"/>
      <c r="K64" s="78">
        <f>K63+K67</f>
        <v>1797.34</v>
      </c>
      <c r="L64" s="78"/>
      <c r="M64" s="78">
        <f t="shared" ref="M64" si="162">M63+M67</f>
        <v>5232.6899999999996</v>
      </c>
      <c r="N64" s="78"/>
      <c r="O64" s="78">
        <f t="shared" ref="O64" si="163">O63+O67</f>
        <v>2883.17</v>
      </c>
      <c r="P64" s="78"/>
      <c r="Q64" s="78">
        <f t="shared" ref="Q64" si="164">Q63+Q67</f>
        <v>2816.05</v>
      </c>
      <c r="R64" s="78"/>
      <c r="S64" s="78">
        <f t="shared" ref="S64" si="165">S63+S67</f>
        <v>1182.47</v>
      </c>
      <c r="T64" s="78"/>
      <c r="U64" s="78">
        <f t="shared" ref="U64" si="166">U63+U67</f>
        <v>168.99</v>
      </c>
      <c r="V64" s="78"/>
      <c r="W64" s="78">
        <f t="shared" ref="W64" si="167">W63+W67</f>
        <v>48.93</v>
      </c>
      <c r="X64" s="78"/>
      <c r="Y64" s="78">
        <f t="shared" ref="Y64" si="168">Y63+Y67</f>
        <v>7.98</v>
      </c>
    </row>
    <row r="65" spans="2:26" s="25" customFormat="1" ht="21" customHeight="1" x14ac:dyDescent="0.3">
      <c r="B65" s="24"/>
      <c r="C65" s="22"/>
      <c r="D65" s="23"/>
      <c r="E65" s="23"/>
      <c r="F65" s="30"/>
      <c r="G65" s="31"/>
      <c r="H65" s="28"/>
      <c r="I65" s="28"/>
      <c r="J65" s="28"/>
      <c r="K65" s="29">
        <f>K63*100/$D63</f>
        <v>12.713897469559127</v>
      </c>
      <c r="L65" s="29"/>
      <c r="M65" s="29">
        <f t="shared" ref="M65" si="169">M63*100/$D63</f>
        <v>37.013600260806889</v>
      </c>
      <c r="N65" s="29"/>
      <c r="O65" s="29">
        <f t="shared" ref="O65" si="170">O63*100/$D63</f>
        <v>20.395055194866899</v>
      </c>
      <c r="P65" s="29"/>
      <c r="Q65" s="29">
        <f t="shared" ref="Q65" si="171">Q63*100/$D63</f>
        <v>19.919053376235873</v>
      </c>
      <c r="R65" s="29"/>
      <c r="S65" s="29">
        <f t="shared" ref="S65" si="172">S63*100/$D63</f>
        <v>8.3656296278969808</v>
      </c>
      <c r="T65" s="29"/>
      <c r="U65" s="29">
        <f t="shared" ref="U65" si="173">U63*100/$D63</f>
        <v>1.1913933725225903</v>
      </c>
      <c r="V65" s="29"/>
      <c r="W65" s="29">
        <f t="shared" ref="W65" si="174">W63*100/$D63</f>
        <v>0.34304000842067095</v>
      </c>
      <c r="X65" s="29"/>
      <c r="Y65" s="29">
        <f t="shared" ref="Y65" si="175">Y63*100/$D63</f>
        <v>5.8330689690964298E-2</v>
      </c>
      <c r="Z65" s="60">
        <f>SUM(K65:Y65)</f>
        <v>100</v>
      </c>
    </row>
    <row r="66" spans="2:26" s="25" customFormat="1" ht="21" customHeight="1" x14ac:dyDescent="0.3">
      <c r="B66" s="24"/>
      <c r="C66" s="22"/>
      <c r="D66" s="23"/>
      <c r="E66" s="23"/>
      <c r="F66" s="30"/>
      <c r="G66" s="31"/>
      <c r="H66" s="28"/>
      <c r="I66" s="28"/>
      <c r="J66" s="28"/>
      <c r="K66" s="29">
        <f>$H63*K65%</f>
        <v>58.15082424626943</v>
      </c>
      <c r="L66" s="29"/>
      <c r="M66" s="29">
        <f t="shared" ref="M66" si="176">$H63*M65%</f>
        <v>169.29280487287826</v>
      </c>
      <c r="N66" s="29"/>
      <c r="O66" s="29">
        <f t="shared" ref="O66" si="177">$H63*O65%</f>
        <v>93.282903450282063</v>
      </c>
      <c r="P66" s="29"/>
      <c r="Q66" s="29">
        <f t="shared" ref="Q66" si="178">$H63*Q65%</f>
        <v>91.105766332227475</v>
      </c>
      <c r="R66" s="29"/>
      <c r="S66" s="29">
        <f t="shared" ref="S66" si="179">$H63*S65%</f>
        <v>38.262716792075146</v>
      </c>
      <c r="T66" s="29"/>
      <c r="U66" s="29">
        <f t="shared" ref="U66" si="180">$H63*U65%</f>
        <v>5.4491950072438131</v>
      </c>
      <c r="V66" s="29"/>
      <c r="W66" s="29">
        <f t="shared" ref="W66" si="181">$H63*W65%</f>
        <v>1.5689963905144619</v>
      </c>
      <c r="X66" s="29"/>
      <c r="Y66" s="29">
        <f t="shared" ref="Y66" si="182">$H63*Y65%</f>
        <v>0.26679290850853199</v>
      </c>
      <c r="Z66" s="60">
        <f>SUM(K66:Y66)</f>
        <v>457.3799999999992</v>
      </c>
    </row>
    <row r="67" spans="2:26" s="25" customFormat="1" ht="21" customHeight="1" x14ac:dyDescent="0.3">
      <c r="B67" s="24"/>
      <c r="C67" s="22"/>
      <c r="D67" s="23"/>
      <c r="E67" s="23"/>
      <c r="F67" s="30"/>
      <c r="G67" s="31"/>
      <c r="H67" s="28"/>
      <c r="I67" s="28"/>
      <c r="J67" s="28"/>
      <c r="K67" s="66">
        <v>58</v>
      </c>
      <c r="L67" s="66"/>
      <c r="M67" s="66">
        <v>169</v>
      </c>
      <c r="N67" s="66"/>
      <c r="O67" s="66">
        <v>93</v>
      </c>
      <c r="P67" s="66"/>
      <c r="Q67" s="66">
        <v>91</v>
      </c>
      <c r="R67" s="66"/>
      <c r="S67" s="72">
        <v>38</v>
      </c>
      <c r="T67" s="72"/>
      <c r="U67" s="67">
        <v>6</v>
      </c>
      <c r="V67" s="67"/>
      <c r="W67" s="66">
        <v>2</v>
      </c>
      <c r="X67" s="66"/>
      <c r="Y67" s="67">
        <v>0</v>
      </c>
      <c r="Z67" s="60">
        <f>SUM(K67:Y67)</f>
        <v>457</v>
      </c>
    </row>
    <row r="68" spans="2:26" s="25" customFormat="1" ht="21" customHeight="1" x14ac:dyDescent="0.3">
      <c r="B68" s="24"/>
      <c r="C68" s="22" t="s">
        <v>25</v>
      </c>
      <c r="D68" s="23">
        <v>7666.61</v>
      </c>
      <c r="E68" s="23"/>
      <c r="F68" s="30">
        <v>3.8</v>
      </c>
      <c r="G68" s="31">
        <v>7923</v>
      </c>
      <c r="H68" s="28">
        <f>G68-D68</f>
        <v>256.39000000000033</v>
      </c>
      <c r="I68" s="28">
        <f>D68+H68</f>
        <v>7923</v>
      </c>
      <c r="J68" s="28"/>
      <c r="K68" s="23">
        <v>1052.79</v>
      </c>
      <c r="L68" s="23"/>
      <c r="M68" s="23">
        <v>2821.13</v>
      </c>
      <c r="N68" s="23"/>
      <c r="O68" s="23">
        <v>1651.84</v>
      </c>
      <c r="P68" s="23"/>
      <c r="Q68" s="23">
        <v>1449</v>
      </c>
      <c r="R68" s="23"/>
      <c r="S68" s="23">
        <v>533.91</v>
      </c>
      <c r="T68" s="23"/>
      <c r="U68" s="23">
        <v>109.81</v>
      </c>
      <c r="V68" s="23"/>
      <c r="W68" s="23">
        <v>48.13</v>
      </c>
      <c r="X68" s="23"/>
      <c r="Y68" s="23" t="s">
        <v>26</v>
      </c>
    </row>
    <row r="69" spans="2:26" s="25" customFormat="1" ht="21" customHeight="1" x14ac:dyDescent="0.3">
      <c r="B69" s="24"/>
      <c r="C69" s="22"/>
      <c r="D69" s="23"/>
      <c r="E69" s="23"/>
      <c r="F69" s="30"/>
      <c r="G69" s="31"/>
      <c r="H69" s="28"/>
      <c r="I69" s="77">
        <f>SUM(K69:Y69)</f>
        <v>7922.6100000000006</v>
      </c>
      <c r="J69" s="77"/>
      <c r="K69" s="78">
        <f>K68+K72</f>
        <v>1087.79</v>
      </c>
      <c r="L69" s="78"/>
      <c r="M69" s="78">
        <f t="shared" ref="M69" si="183">M68+M72</f>
        <v>2915.13</v>
      </c>
      <c r="N69" s="78"/>
      <c r="O69" s="78">
        <f t="shared" ref="O69" si="184">O68+O72</f>
        <v>1706.84</v>
      </c>
      <c r="P69" s="78"/>
      <c r="Q69" s="78">
        <f t="shared" ref="Q69" si="185">Q68+Q72</f>
        <v>1497</v>
      </c>
      <c r="R69" s="78"/>
      <c r="S69" s="78">
        <f t="shared" ref="S69" si="186">S68+S72</f>
        <v>551.91</v>
      </c>
      <c r="T69" s="78"/>
      <c r="U69" s="78">
        <f t="shared" ref="U69" si="187">U68+U72</f>
        <v>113.81</v>
      </c>
      <c r="V69" s="78"/>
      <c r="W69" s="78">
        <f t="shared" ref="W69" si="188">W68+W72</f>
        <v>50.13</v>
      </c>
      <c r="X69" s="78"/>
      <c r="Y69" s="78" t="s">
        <v>31</v>
      </c>
    </row>
    <row r="70" spans="2:26" s="25" customFormat="1" ht="21" customHeight="1" x14ac:dyDescent="0.3">
      <c r="B70" s="24"/>
      <c r="C70" s="22"/>
      <c r="D70" s="23"/>
      <c r="E70" s="23"/>
      <c r="F70" s="30"/>
      <c r="G70" s="31"/>
      <c r="H70" s="28"/>
      <c r="I70" s="28"/>
      <c r="J70" s="28"/>
      <c r="K70" s="29">
        <f>K68*100/$D68</f>
        <v>13.732144976723742</v>
      </c>
      <c r="L70" s="29"/>
      <c r="M70" s="29">
        <f t="shared" ref="M70" si="189">M68*100/$D68</f>
        <v>36.79761980849424</v>
      </c>
      <c r="N70" s="29"/>
      <c r="O70" s="29">
        <f t="shared" ref="O70" si="190">O68*100/$D68</f>
        <v>21.545898382727177</v>
      </c>
      <c r="P70" s="29"/>
      <c r="Q70" s="29">
        <f t="shared" ref="Q70" si="191">Q68*100/$D68</f>
        <v>18.900139696684715</v>
      </c>
      <c r="R70" s="29"/>
      <c r="S70" s="29">
        <f t="shared" ref="S70" si="192">S68*100/$D68</f>
        <v>6.9640949520061675</v>
      </c>
      <c r="T70" s="29"/>
      <c r="U70" s="29">
        <f t="shared" ref="U70" si="193">U68*100/$D68</f>
        <v>1.4323149345016899</v>
      </c>
      <c r="V70" s="29"/>
      <c r="W70" s="29">
        <f t="shared" ref="W70" si="194">W68*100/$D68</f>
        <v>0.62778724886227422</v>
      </c>
      <c r="X70" s="29"/>
      <c r="Y70" s="29" t="s">
        <v>31</v>
      </c>
      <c r="Z70" s="60">
        <f>SUM(K70:Y70)</f>
        <v>100</v>
      </c>
    </row>
    <row r="71" spans="2:26" s="25" customFormat="1" ht="21" customHeight="1" x14ac:dyDescent="0.3">
      <c r="B71" s="24"/>
      <c r="C71" s="22"/>
      <c r="D71" s="23"/>
      <c r="E71" s="23"/>
      <c r="F71" s="30"/>
      <c r="G71" s="31"/>
      <c r="H71" s="28"/>
      <c r="I71" s="28"/>
      <c r="J71" s="28"/>
      <c r="K71" s="29">
        <f>$H68*K70%</f>
        <v>35.207846505822047</v>
      </c>
      <c r="L71" s="29"/>
      <c r="M71" s="29">
        <f t="shared" ref="M71" si="195">$H68*M70%</f>
        <v>94.345417426998509</v>
      </c>
      <c r="N71" s="29"/>
      <c r="O71" s="29">
        <f t="shared" ref="O71" si="196">$H68*O70%</f>
        <v>55.241528863474279</v>
      </c>
      <c r="P71" s="29"/>
      <c r="Q71" s="29">
        <f t="shared" ref="Q71" si="197">$H68*Q70%</f>
        <v>48.458068168330001</v>
      </c>
      <c r="R71" s="29"/>
      <c r="S71" s="29">
        <f t="shared" ref="S71" si="198">$H68*S70%</f>
        <v>17.855243047448635</v>
      </c>
      <c r="T71" s="29"/>
      <c r="U71" s="29">
        <f t="shared" ref="U71" si="199">$H68*U70%</f>
        <v>3.6723122605688876</v>
      </c>
      <c r="V71" s="29"/>
      <c r="W71" s="29">
        <f t="shared" ref="W71" si="200">$H68*W70%</f>
        <v>1.6095837273579869</v>
      </c>
      <c r="X71" s="29"/>
      <c r="Y71" s="29" t="s">
        <v>31</v>
      </c>
      <c r="Z71" s="60">
        <f>SUM(K71:Y71)</f>
        <v>256.39000000000038</v>
      </c>
    </row>
    <row r="72" spans="2:26" s="25" customFormat="1" ht="21" customHeight="1" x14ac:dyDescent="0.3">
      <c r="B72" s="24"/>
      <c r="C72" s="22"/>
      <c r="D72" s="23"/>
      <c r="E72" s="23"/>
      <c r="F72" s="30"/>
      <c r="G72" s="31"/>
      <c r="H72" s="28"/>
      <c r="I72" s="28"/>
      <c r="J72" s="28"/>
      <c r="K72" s="66">
        <v>35</v>
      </c>
      <c r="L72" s="66"/>
      <c r="M72" s="66">
        <v>94</v>
      </c>
      <c r="N72" s="66"/>
      <c r="O72" s="66">
        <v>55</v>
      </c>
      <c r="P72" s="66"/>
      <c r="Q72" s="67">
        <v>48</v>
      </c>
      <c r="R72" s="67"/>
      <c r="S72" s="72">
        <v>18</v>
      </c>
      <c r="T72" s="72"/>
      <c r="U72" s="67">
        <v>4</v>
      </c>
      <c r="V72" s="67"/>
      <c r="W72" s="66">
        <v>2</v>
      </c>
      <c r="X72" s="66"/>
      <c r="Y72" s="67">
        <v>0</v>
      </c>
      <c r="Z72" s="60">
        <f>SUM(K72:Y72)</f>
        <v>256</v>
      </c>
    </row>
    <row r="73" spans="2:26" s="25" customFormat="1" ht="21" customHeight="1" x14ac:dyDescent="0.3">
      <c r="B73" s="24"/>
      <c r="C73" s="22" t="s">
        <v>27</v>
      </c>
      <c r="D73" s="23">
        <v>13079.42</v>
      </c>
      <c r="E73" s="23"/>
      <c r="F73" s="30">
        <v>6.5</v>
      </c>
      <c r="G73" s="31">
        <v>13516</v>
      </c>
      <c r="H73" s="28">
        <f>G73-D73</f>
        <v>436.57999999999993</v>
      </c>
      <c r="I73" s="28">
        <f>D73+H73</f>
        <v>13516</v>
      </c>
      <c r="J73" s="28"/>
      <c r="K73" s="23">
        <v>2250.27</v>
      </c>
      <c r="L73" s="23"/>
      <c r="M73" s="23">
        <v>5024.75</v>
      </c>
      <c r="N73" s="23"/>
      <c r="O73" s="23">
        <v>2444.34</v>
      </c>
      <c r="P73" s="23"/>
      <c r="Q73" s="23">
        <v>2314.67</v>
      </c>
      <c r="R73" s="23"/>
      <c r="S73" s="23">
        <v>859.86</v>
      </c>
      <c r="T73" s="23"/>
      <c r="U73" s="23">
        <v>109.95</v>
      </c>
      <c r="V73" s="23"/>
      <c r="W73" s="23">
        <v>68.02</v>
      </c>
      <c r="X73" s="23"/>
      <c r="Y73" s="23">
        <v>7.56</v>
      </c>
    </row>
    <row r="74" spans="2:26" s="25" customFormat="1" ht="21" customHeight="1" x14ac:dyDescent="0.3">
      <c r="B74" s="24"/>
      <c r="C74" s="76"/>
      <c r="D74" s="23"/>
      <c r="E74" s="23"/>
      <c r="F74" s="30"/>
      <c r="G74" s="31"/>
      <c r="H74" s="28"/>
      <c r="I74" s="77">
        <f>SUM(K74:Y74)</f>
        <v>13516.420000000002</v>
      </c>
      <c r="J74" s="77"/>
      <c r="K74" s="78">
        <f>K73+K77</f>
        <v>2325.27</v>
      </c>
      <c r="L74" s="78"/>
      <c r="M74" s="78">
        <f t="shared" ref="M74" si="201">M73+M77</f>
        <v>5192.75</v>
      </c>
      <c r="N74" s="78"/>
      <c r="O74" s="78">
        <f t="shared" ref="O74" si="202">O73+O77</f>
        <v>2526.34</v>
      </c>
      <c r="P74" s="78"/>
      <c r="Q74" s="78">
        <f t="shared" ref="Q74" si="203">Q73+Q77</f>
        <v>2391.67</v>
      </c>
      <c r="R74" s="78"/>
      <c r="S74" s="78">
        <f t="shared" ref="S74" si="204">S73+S77</f>
        <v>888.86</v>
      </c>
      <c r="T74" s="78"/>
      <c r="U74" s="78">
        <f t="shared" ref="U74" si="205">U73+U77</f>
        <v>113.95</v>
      </c>
      <c r="V74" s="78"/>
      <c r="W74" s="78">
        <f t="shared" ref="W74" si="206">W73+W77</f>
        <v>70.02</v>
      </c>
      <c r="X74" s="78"/>
      <c r="Y74" s="78">
        <f t="shared" ref="Y74" si="207">Y73+Y77</f>
        <v>7.56</v>
      </c>
    </row>
    <row r="75" spans="2:26" ht="21" customHeight="1" x14ac:dyDescent="0.3">
      <c r="D75" s="16"/>
      <c r="E75" s="16"/>
      <c r="F75" s="16"/>
      <c r="G75" s="16"/>
      <c r="H75" s="27"/>
      <c r="I75" s="27"/>
      <c r="J75" s="27"/>
      <c r="K75" s="29">
        <f>K73*100/$D73</f>
        <v>17.204661980424209</v>
      </c>
      <c r="L75" s="29"/>
      <c r="M75" s="29">
        <f t="shared" ref="M75" si="208">M73*100/$D73</f>
        <v>38.417223393697888</v>
      </c>
      <c r="N75" s="29"/>
      <c r="O75" s="29">
        <f t="shared" ref="O75" si="209">O73*100/$D73</f>
        <v>18.688443371342153</v>
      </c>
      <c r="P75" s="29"/>
      <c r="Q75" s="29">
        <f t="shared" ref="Q75" si="210">Q73*100/$D73</f>
        <v>17.697038553697336</v>
      </c>
      <c r="R75" s="29"/>
      <c r="S75" s="29">
        <f t="shared" ref="S75" si="211">S73*100/$D73</f>
        <v>6.5741447250719069</v>
      </c>
      <c r="T75" s="29"/>
      <c r="U75" s="29">
        <f t="shared" ref="U75" si="212">U73*100/$D73</f>
        <v>0.84063360607733373</v>
      </c>
      <c r="V75" s="29"/>
      <c r="W75" s="29">
        <f t="shared" ref="W75" si="213">W73*100/$D73</f>
        <v>0.52005364152233047</v>
      </c>
      <c r="X75" s="29"/>
      <c r="Y75" s="29" t="s">
        <v>31</v>
      </c>
      <c r="Z75" s="60">
        <f>SUM(K75:Y75)</f>
        <v>99.942199271833161</v>
      </c>
    </row>
    <row r="76" spans="2:26" ht="21" customHeight="1" x14ac:dyDescent="0.3">
      <c r="D76" s="26"/>
      <c r="E76" s="26"/>
      <c r="F76" s="26"/>
      <c r="G76" s="26"/>
      <c r="H76" s="26"/>
      <c r="I76" s="26"/>
      <c r="J76" s="26"/>
      <c r="K76" s="29">
        <f>$H73*K75%</f>
        <v>75.112113274136007</v>
      </c>
      <c r="L76" s="29"/>
      <c r="M76" s="29">
        <f t="shared" ref="M76" si="214">$H73*M75%</f>
        <v>167.7219138922062</v>
      </c>
      <c r="N76" s="29"/>
      <c r="O76" s="29">
        <f t="shared" ref="O76" si="215">$H73*O75%</f>
        <v>81.590006070605554</v>
      </c>
      <c r="P76" s="29"/>
      <c r="Q76" s="29">
        <f t="shared" ref="Q76" si="216">$H73*Q75%</f>
        <v>77.261730917731825</v>
      </c>
      <c r="R76" s="29"/>
      <c r="S76" s="29">
        <f t="shared" ref="S76" si="217">$H73*S75%</f>
        <v>28.701401040718924</v>
      </c>
      <c r="T76" s="29"/>
      <c r="U76" s="29">
        <f t="shared" ref="U76" si="218">$H73*U75%</f>
        <v>3.6700381974124232</v>
      </c>
      <c r="V76" s="29"/>
      <c r="W76" s="29">
        <f t="shared" ref="W76" si="219">$H73*W75%</f>
        <v>2.2704501881581902</v>
      </c>
      <c r="X76" s="29"/>
      <c r="Y76" s="29" t="s">
        <v>31</v>
      </c>
      <c r="Z76" s="60">
        <f>SUM(K76:Y76)</f>
        <v>436.32765358096907</v>
      </c>
    </row>
    <row r="77" spans="2:26" ht="24.75" customHeight="1" x14ac:dyDescent="0.3">
      <c r="D77" s="26"/>
      <c r="E77" s="26"/>
      <c r="F77" s="26"/>
      <c r="G77" s="26"/>
      <c r="H77" s="74">
        <f>SUM(H13:H73)</f>
        <v>6711.6299999999947</v>
      </c>
      <c r="I77" s="74"/>
      <c r="J77" s="74"/>
      <c r="K77" s="66">
        <v>75</v>
      </c>
      <c r="L77" s="66"/>
      <c r="M77" s="66">
        <v>168</v>
      </c>
      <c r="N77" s="66"/>
      <c r="O77" s="66">
        <v>82</v>
      </c>
      <c r="P77" s="66"/>
      <c r="Q77" s="67">
        <v>77</v>
      </c>
      <c r="R77" s="67"/>
      <c r="S77" s="72">
        <v>29</v>
      </c>
      <c r="T77" s="72"/>
      <c r="U77" s="67">
        <v>4</v>
      </c>
      <c r="V77" s="67"/>
      <c r="W77" s="66">
        <v>2</v>
      </c>
      <c r="X77" s="66"/>
      <c r="Y77" s="67">
        <v>0</v>
      </c>
      <c r="Z77" s="60">
        <f>SUM(K77:Y77)</f>
        <v>437</v>
      </c>
    </row>
    <row r="78" spans="2:26" x14ac:dyDescent="0.25"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</sheetData>
  <mergeCells count="11">
    <mergeCell ref="Y6:Y7"/>
    <mergeCell ref="B5:C7"/>
    <mergeCell ref="D5:E7"/>
    <mergeCell ref="K5:Y5"/>
    <mergeCell ref="K6:K7"/>
    <mergeCell ref="M6:M7"/>
    <mergeCell ref="O6:O7"/>
    <mergeCell ref="Q6:Q7"/>
    <mergeCell ref="S6:S7"/>
    <mergeCell ref="U6:U7"/>
    <mergeCell ref="W6:W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AB98"/>
  <sheetViews>
    <sheetView showGridLines="0" defaultGridColor="0" topLeftCell="A52" colorId="12" workbookViewId="0">
      <selection activeCell="J61" sqref="J61:X61"/>
    </sheetView>
  </sheetViews>
  <sheetFormatPr defaultRowHeight="15.75" x14ac:dyDescent="0.25"/>
  <cols>
    <col min="1" max="1" width="8.83203125" style="32" customWidth="1"/>
    <col min="2" max="2" width="3.6640625" style="32" customWidth="1"/>
    <col min="3" max="3" width="24.6640625" style="32" customWidth="1"/>
    <col min="4" max="4" width="10.5" style="32" customWidth="1"/>
    <col min="5" max="6" width="3.33203125" style="32" customWidth="1"/>
    <col min="7" max="8" width="10.5" style="32" customWidth="1"/>
    <col min="9" max="9" width="11.6640625" style="32" customWidth="1"/>
    <col min="10" max="10" width="16.83203125" style="32" customWidth="1"/>
    <col min="11" max="11" width="2.5" style="32" customWidth="1"/>
    <col min="12" max="12" width="11.5" style="32" customWidth="1"/>
    <col min="13" max="13" width="1.5" style="32" customWidth="1"/>
    <col min="14" max="14" width="12.33203125" style="32" customWidth="1"/>
    <col min="15" max="15" width="1.83203125" style="32" customWidth="1"/>
    <col min="16" max="16" width="10.5" style="32" customWidth="1"/>
    <col min="17" max="17" width="1.83203125" style="32" customWidth="1"/>
    <col min="18" max="18" width="11.5" style="32" customWidth="1"/>
    <col min="19" max="19" width="3" style="32" customWidth="1"/>
    <col min="20" max="20" width="11.6640625" style="32" customWidth="1"/>
    <col min="21" max="21" width="2.33203125" style="32" customWidth="1"/>
    <col min="22" max="22" width="11.5" style="32" customWidth="1"/>
    <col min="23" max="23" width="2.33203125" style="32" customWidth="1"/>
    <col min="24" max="24" width="12.1640625" style="32" customWidth="1"/>
    <col min="25" max="25" width="10.6640625" style="32" customWidth="1"/>
    <col min="26" max="26" width="7.83203125" style="32" customWidth="1"/>
    <col min="27" max="16384" width="9.33203125" style="32"/>
  </cols>
  <sheetData>
    <row r="2" spans="2:28" ht="24.95" customHeight="1" x14ac:dyDescent="0.3">
      <c r="C2" s="33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2:28" s="34" customFormat="1" ht="24.95" customHeight="1" x14ac:dyDescent="0.3">
      <c r="C3" s="33" t="s">
        <v>28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2"/>
      <c r="Y3" s="32"/>
    </row>
    <row r="4" spans="2:28" s="34" customFormat="1" ht="5.0999999999999996" customHeight="1" x14ac:dyDescent="0.3"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Y4" s="36"/>
    </row>
    <row r="5" spans="2:28" s="38" customFormat="1" ht="24" customHeight="1" x14ac:dyDescent="0.3">
      <c r="B5" s="157" t="s">
        <v>2</v>
      </c>
      <c r="C5" s="158"/>
      <c r="D5" s="161" t="s">
        <v>3</v>
      </c>
      <c r="E5" s="157"/>
      <c r="F5" s="157"/>
      <c r="G5" s="157"/>
      <c r="H5" s="157"/>
      <c r="I5" s="157"/>
      <c r="J5" s="164" t="s">
        <v>4</v>
      </c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</row>
    <row r="6" spans="2:28" s="38" customFormat="1" ht="24" customHeight="1" x14ac:dyDescent="0.3">
      <c r="B6" s="153"/>
      <c r="C6" s="159"/>
      <c r="D6" s="162"/>
      <c r="E6" s="153"/>
      <c r="F6" s="153"/>
      <c r="G6" s="153"/>
      <c r="H6" s="153"/>
      <c r="I6" s="153"/>
      <c r="J6" s="161" t="s">
        <v>5</v>
      </c>
      <c r="K6" s="96"/>
      <c r="L6" s="166" t="s">
        <v>6</v>
      </c>
      <c r="M6" s="98"/>
      <c r="N6" s="166" t="s">
        <v>7</v>
      </c>
      <c r="O6" s="98"/>
      <c r="P6" s="166" t="s">
        <v>8</v>
      </c>
      <c r="Q6" s="98"/>
      <c r="R6" s="166" t="s">
        <v>9</v>
      </c>
      <c r="S6" s="98"/>
      <c r="T6" s="166" t="s">
        <v>10</v>
      </c>
      <c r="U6" s="98"/>
      <c r="V6" s="166" t="s">
        <v>11</v>
      </c>
      <c r="W6" s="100"/>
      <c r="X6" s="153" t="s">
        <v>29</v>
      </c>
      <c r="Y6" s="154"/>
    </row>
    <row r="7" spans="2:28" s="38" customFormat="1" ht="24" customHeight="1" x14ac:dyDescent="0.3">
      <c r="B7" s="155"/>
      <c r="C7" s="160"/>
      <c r="D7" s="163"/>
      <c r="E7" s="155"/>
      <c r="F7" s="155"/>
      <c r="G7" s="155"/>
      <c r="H7" s="155"/>
      <c r="I7" s="155"/>
      <c r="J7" s="163"/>
      <c r="K7" s="97"/>
      <c r="L7" s="167"/>
      <c r="M7" s="99"/>
      <c r="N7" s="167"/>
      <c r="O7" s="99"/>
      <c r="P7" s="167"/>
      <c r="Q7" s="99"/>
      <c r="R7" s="167"/>
      <c r="S7" s="99"/>
      <c r="T7" s="167"/>
      <c r="U7" s="99"/>
      <c r="V7" s="167"/>
      <c r="W7" s="101"/>
      <c r="X7" s="155"/>
      <c r="Y7" s="156"/>
    </row>
    <row r="8" spans="2:28" s="34" customFormat="1" ht="5.0999999999999996" customHeight="1" x14ac:dyDescent="0.3">
      <c r="B8" s="39"/>
      <c r="C8" s="40"/>
      <c r="D8" s="41"/>
      <c r="E8" s="41"/>
      <c r="F8" s="41"/>
      <c r="G8" s="41"/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1"/>
      <c r="Y8" s="43"/>
    </row>
    <row r="9" spans="2:28" ht="24" customHeight="1" x14ac:dyDescent="0.3">
      <c r="B9" s="44" t="s">
        <v>30</v>
      </c>
      <c r="C9" s="45"/>
      <c r="D9" s="46">
        <v>204266.32</v>
      </c>
      <c r="E9" s="46"/>
      <c r="F9" s="46"/>
      <c r="G9" s="46"/>
      <c r="H9" s="28">
        <v>211087</v>
      </c>
      <c r="I9" s="28">
        <f>H9-D9</f>
        <v>6820.679999999993</v>
      </c>
      <c r="J9" s="46">
        <v>20191</v>
      </c>
      <c r="K9" s="46"/>
      <c r="L9" s="46">
        <v>70849</v>
      </c>
      <c r="M9" s="46"/>
      <c r="N9" s="46">
        <v>37918</v>
      </c>
      <c r="O9" s="46"/>
      <c r="P9" s="46">
        <v>45810</v>
      </c>
      <c r="Q9" s="46"/>
      <c r="R9" s="46">
        <v>23739</v>
      </c>
      <c r="S9" s="46"/>
      <c r="T9" s="46">
        <v>4071</v>
      </c>
      <c r="U9" s="46"/>
      <c r="V9" s="46">
        <v>1523</v>
      </c>
      <c r="W9" s="46"/>
      <c r="X9" s="46">
        <v>166</v>
      </c>
      <c r="Y9" s="80">
        <f>SUM(J9:X9)</f>
        <v>204267</v>
      </c>
      <c r="Z9" s="20"/>
      <c r="AA9" s="48"/>
      <c r="AB9" s="48"/>
    </row>
    <row r="10" spans="2:28" ht="24" customHeight="1" x14ac:dyDescent="0.3">
      <c r="B10" s="49"/>
      <c r="C10" s="45"/>
      <c r="D10" s="46"/>
      <c r="E10" s="46"/>
      <c r="F10" s="46"/>
      <c r="G10" s="46"/>
      <c r="H10" s="28"/>
      <c r="I10" s="28"/>
      <c r="J10" s="46">
        <f>J9+J14</f>
        <v>20865</v>
      </c>
      <c r="K10" s="46"/>
      <c r="L10" s="46">
        <f t="shared" ref="L10:X10" si="0">L9+L14</f>
        <v>73215</v>
      </c>
      <c r="M10" s="46"/>
      <c r="N10" s="46">
        <f t="shared" si="0"/>
        <v>39184</v>
      </c>
      <c r="O10" s="46"/>
      <c r="P10" s="46">
        <f t="shared" si="0"/>
        <v>47339</v>
      </c>
      <c r="Q10" s="46"/>
      <c r="R10" s="46">
        <f t="shared" si="0"/>
        <v>24532</v>
      </c>
      <c r="S10" s="46"/>
      <c r="T10" s="46">
        <f t="shared" si="0"/>
        <v>4206</v>
      </c>
      <c r="U10" s="46"/>
      <c r="V10" s="46">
        <f t="shared" si="0"/>
        <v>1576</v>
      </c>
      <c r="W10" s="46"/>
      <c r="X10" s="46">
        <f t="shared" si="0"/>
        <v>170</v>
      </c>
      <c r="Y10" s="47"/>
      <c r="Z10" s="20"/>
      <c r="AA10" s="48"/>
      <c r="AB10" s="48"/>
    </row>
    <row r="11" spans="2:28" ht="24" customHeight="1" x14ac:dyDescent="0.3">
      <c r="B11" s="49"/>
      <c r="C11" s="45"/>
      <c r="D11" s="46"/>
      <c r="E11" s="46"/>
      <c r="F11" s="46"/>
      <c r="G11" s="46"/>
      <c r="H11" s="28"/>
      <c r="I11" s="28"/>
      <c r="J11" s="46">
        <f>SUM(J15,J20,J25,J30,J35,J40,J45,J50,J55,J60,J65,J70,J75)</f>
        <v>20190.48</v>
      </c>
      <c r="K11" s="46"/>
      <c r="L11" s="46">
        <f t="shared" ref="L11:X11" si="1">SUM(L15,L20,L25,L30,L35,L40,L45,L50,L55,L60,L65,L70,L75)</f>
        <v>70848.51999999999</v>
      </c>
      <c r="M11" s="46"/>
      <c r="N11" s="46">
        <f t="shared" si="1"/>
        <v>37918.22</v>
      </c>
      <c r="O11" s="46"/>
      <c r="P11" s="46">
        <f t="shared" si="1"/>
        <v>45809.58</v>
      </c>
      <c r="Q11" s="46"/>
      <c r="R11" s="46">
        <f t="shared" si="1"/>
        <v>23739.130000000005</v>
      </c>
      <c r="S11" s="46"/>
      <c r="T11" s="46">
        <f t="shared" si="1"/>
        <v>4070.8600000000006</v>
      </c>
      <c r="U11" s="46"/>
      <c r="V11" s="46">
        <f t="shared" si="1"/>
        <v>1523.0699999999997</v>
      </c>
      <c r="W11" s="46"/>
      <c r="X11" s="46">
        <f t="shared" si="1"/>
        <v>166.44</v>
      </c>
      <c r="Y11" s="47"/>
      <c r="Z11" s="20"/>
      <c r="AA11" s="48"/>
      <c r="AB11" s="48"/>
    </row>
    <row r="12" spans="2:28" ht="24" customHeight="1" x14ac:dyDescent="0.3">
      <c r="B12" s="49"/>
      <c r="C12" s="45"/>
      <c r="D12" s="46"/>
      <c r="E12" s="46"/>
      <c r="F12" s="46"/>
      <c r="G12" s="46"/>
      <c r="H12" s="28"/>
      <c r="I12" s="77">
        <f>SUM(J12:X12)</f>
        <v>211086.3</v>
      </c>
      <c r="J12" s="77">
        <f>SUM(J16,J21,J26,J31,J36,J41,J46,J51,J56,J61,J66,J71,J76,)</f>
        <v>20864.48</v>
      </c>
      <c r="K12" s="77"/>
      <c r="L12" s="77">
        <f t="shared" ref="L12:X12" si="2">SUM(L16,L21,L26,L31,L36,L41,L46,L51,L56,L61,L66,L71,L76,)</f>
        <v>73214.51999999999</v>
      </c>
      <c r="M12" s="77"/>
      <c r="N12" s="77">
        <f t="shared" si="2"/>
        <v>39184.22</v>
      </c>
      <c r="O12" s="77"/>
      <c r="P12" s="77">
        <f t="shared" si="2"/>
        <v>47338.58</v>
      </c>
      <c r="Q12" s="77"/>
      <c r="R12" s="77">
        <f t="shared" si="2"/>
        <v>24532.130000000005</v>
      </c>
      <c r="S12" s="77"/>
      <c r="T12" s="77">
        <f t="shared" si="2"/>
        <v>4205.8600000000006</v>
      </c>
      <c r="U12" s="77"/>
      <c r="V12" s="77">
        <f t="shared" si="2"/>
        <v>1576.0699999999997</v>
      </c>
      <c r="W12" s="77"/>
      <c r="X12" s="77">
        <f t="shared" si="2"/>
        <v>170.44</v>
      </c>
      <c r="Y12" s="1"/>
      <c r="Z12" s="20"/>
      <c r="AA12" s="48"/>
      <c r="AB12" s="48"/>
    </row>
    <row r="13" spans="2:28" ht="24" customHeight="1" x14ac:dyDescent="0.3">
      <c r="B13" s="49"/>
      <c r="C13" s="45"/>
      <c r="D13" s="46"/>
      <c r="E13" s="46"/>
      <c r="F13" s="46"/>
      <c r="G13" s="46"/>
      <c r="H13" s="28"/>
      <c r="I13" s="28"/>
      <c r="J13" s="19">
        <f>J9+J15</f>
        <v>21401.22</v>
      </c>
      <c r="K13" s="19"/>
      <c r="L13" s="19">
        <f>L9+L15</f>
        <v>76943.11</v>
      </c>
      <c r="M13" s="19"/>
      <c r="N13" s="19">
        <f>N9+N15</f>
        <v>43269.35</v>
      </c>
      <c r="O13" s="19"/>
      <c r="P13" s="19">
        <f>P9+P15</f>
        <v>52976.37</v>
      </c>
      <c r="Q13" s="19"/>
      <c r="R13" s="19">
        <f>R9+R15</f>
        <v>27894.55</v>
      </c>
      <c r="S13" s="19"/>
      <c r="T13" s="19">
        <f>T9+T15</f>
        <v>4783.21</v>
      </c>
      <c r="U13" s="19"/>
      <c r="V13" s="19">
        <f>V9+V15</f>
        <v>1783.03</v>
      </c>
      <c r="W13" s="19"/>
      <c r="X13" s="19">
        <f>X9+X15</f>
        <v>199.82999999999998</v>
      </c>
      <c r="Y13" s="75">
        <f>SUM(J13:X13)</f>
        <v>229250.66999999995</v>
      </c>
      <c r="Z13" s="20"/>
      <c r="AA13" s="48"/>
      <c r="AB13" s="48"/>
    </row>
    <row r="14" spans="2:28" ht="24" customHeight="1" x14ac:dyDescent="0.3">
      <c r="B14" s="49"/>
      <c r="C14" s="45"/>
      <c r="D14" s="46"/>
      <c r="E14" s="46"/>
      <c r="F14" s="46"/>
      <c r="G14" s="46"/>
      <c r="H14" s="28"/>
      <c r="I14" s="28"/>
      <c r="J14" s="28">
        <f>SUM(J19,J24,J29,J34,J39,J44,J49,J54,J59,J64,J69,J74,J79)</f>
        <v>674</v>
      </c>
      <c r="K14" s="28"/>
      <c r="L14" s="28">
        <f t="shared" ref="L14:X14" si="3">SUM(L19,L24,L29,L34,L39,L44,L49,L54,L59,L64,L69,L74,L79)</f>
        <v>2366</v>
      </c>
      <c r="M14" s="28"/>
      <c r="N14" s="28">
        <f t="shared" si="3"/>
        <v>1266</v>
      </c>
      <c r="O14" s="28"/>
      <c r="P14" s="28">
        <f t="shared" si="3"/>
        <v>1529</v>
      </c>
      <c r="Q14" s="28"/>
      <c r="R14" s="28">
        <f t="shared" si="3"/>
        <v>793</v>
      </c>
      <c r="S14" s="28"/>
      <c r="T14" s="28">
        <f t="shared" si="3"/>
        <v>135</v>
      </c>
      <c r="U14" s="28"/>
      <c r="V14" s="28">
        <f t="shared" si="3"/>
        <v>53</v>
      </c>
      <c r="W14" s="28"/>
      <c r="X14" s="28">
        <f t="shared" si="3"/>
        <v>4</v>
      </c>
      <c r="Y14" s="75">
        <f>SUM(J14:X14)</f>
        <v>6820</v>
      </c>
      <c r="Z14" s="20"/>
      <c r="AA14" s="48"/>
      <c r="AB14" s="48"/>
    </row>
    <row r="15" spans="2:28" ht="33.75" customHeight="1" x14ac:dyDescent="0.3">
      <c r="B15" s="49"/>
      <c r="C15" s="50" t="s">
        <v>14</v>
      </c>
      <c r="D15" s="51">
        <v>24983.67</v>
      </c>
      <c r="E15" s="51"/>
      <c r="F15" s="51"/>
      <c r="G15" s="59">
        <v>12.2</v>
      </c>
      <c r="H15" s="31">
        <v>25817</v>
      </c>
      <c r="I15" s="28">
        <f>H15-D15</f>
        <v>833.33000000000175</v>
      </c>
      <c r="J15" s="51">
        <v>1210.22</v>
      </c>
      <c r="K15" s="51"/>
      <c r="L15" s="51">
        <v>6094.11</v>
      </c>
      <c r="M15" s="51"/>
      <c r="N15" s="51">
        <v>5351.35</v>
      </c>
      <c r="O15" s="51"/>
      <c r="P15" s="51">
        <v>7166.37</v>
      </c>
      <c r="Q15" s="51"/>
      <c r="R15" s="51">
        <v>4155.55</v>
      </c>
      <c r="S15" s="51"/>
      <c r="T15" s="51">
        <v>712.21</v>
      </c>
      <c r="U15" s="51"/>
      <c r="V15" s="51">
        <v>260.02999999999997</v>
      </c>
      <c r="W15" s="51"/>
      <c r="X15" s="51">
        <v>33.83</v>
      </c>
      <c r="Y15" s="52"/>
    </row>
    <row r="16" spans="2:28" ht="33.75" customHeight="1" x14ac:dyDescent="0.3">
      <c r="B16" s="49"/>
      <c r="C16" s="50"/>
      <c r="D16" s="51"/>
      <c r="E16" s="51"/>
      <c r="F16" s="51"/>
      <c r="G16" s="59"/>
      <c r="H16" s="31"/>
      <c r="I16" s="77">
        <f>SUM(J16:X16)</f>
        <v>25816.67</v>
      </c>
      <c r="J16" s="78">
        <f>J15+J19</f>
        <v>1250.22</v>
      </c>
      <c r="K16" s="78"/>
      <c r="L16" s="78">
        <f t="shared" ref="L16:X16" si="4">L15+L19</f>
        <v>6297.11</v>
      </c>
      <c r="M16" s="78"/>
      <c r="N16" s="78">
        <f t="shared" si="4"/>
        <v>5529.35</v>
      </c>
      <c r="O16" s="78"/>
      <c r="P16" s="78">
        <f t="shared" si="4"/>
        <v>7405.37</v>
      </c>
      <c r="Q16" s="78"/>
      <c r="R16" s="78">
        <f t="shared" si="4"/>
        <v>4294.55</v>
      </c>
      <c r="S16" s="78"/>
      <c r="T16" s="78">
        <f t="shared" si="4"/>
        <v>736.21</v>
      </c>
      <c r="U16" s="78"/>
      <c r="V16" s="78">
        <f t="shared" si="4"/>
        <v>269.02999999999997</v>
      </c>
      <c r="W16" s="78"/>
      <c r="X16" s="78">
        <f t="shared" si="4"/>
        <v>34.83</v>
      </c>
      <c r="Y16" s="52"/>
    </row>
    <row r="17" spans="2:26" ht="33.75" customHeight="1" x14ac:dyDescent="0.3">
      <c r="B17" s="49"/>
      <c r="C17" s="50"/>
      <c r="D17" s="51"/>
      <c r="E17" s="51"/>
      <c r="F17" s="51"/>
      <c r="G17" s="59"/>
      <c r="H17" s="31"/>
      <c r="I17" s="28"/>
      <c r="J17" s="29">
        <f>J15*100/$D$15</f>
        <v>4.8440441296254715</v>
      </c>
      <c r="K17" s="29"/>
      <c r="L17" s="29">
        <f t="shared" ref="L17:X17" si="5">L15*100/$D$15</f>
        <v>24.392373098107687</v>
      </c>
      <c r="M17" s="29"/>
      <c r="N17" s="29">
        <f t="shared" si="5"/>
        <v>21.419391146296764</v>
      </c>
      <c r="O17" s="29"/>
      <c r="P17" s="29">
        <f t="shared" si="5"/>
        <v>28.684216530237553</v>
      </c>
      <c r="Q17" s="29"/>
      <c r="R17" s="29">
        <f t="shared" si="5"/>
        <v>16.633064717873715</v>
      </c>
      <c r="S17" s="29"/>
      <c r="T17" s="29">
        <f t="shared" si="5"/>
        <v>2.8507020785977404</v>
      </c>
      <c r="U17" s="29"/>
      <c r="V17" s="29">
        <f t="shared" si="5"/>
        <v>1.0407998504623219</v>
      </c>
      <c r="W17" s="29"/>
      <c r="X17" s="29">
        <f t="shared" si="5"/>
        <v>0.13540844879875535</v>
      </c>
      <c r="Y17" s="52"/>
    </row>
    <row r="18" spans="2:26" ht="33.75" customHeight="1" x14ac:dyDescent="0.3">
      <c r="B18" s="49"/>
      <c r="C18" s="50"/>
      <c r="D18" s="51"/>
      <c r="E18" s="51"/>
      <c r="F18" s="51"/>
      <c r="G18" s="59"/>
      <c r="H18" s="31"/>
      <c r="I18" s="28"/>
      <c r="J18" s="29">
        <f>$I$15*J17%</f>
        <v>40.366872945408026</v>
      </c>
      <c r="K18" s="29"/>
      <c r="L18" s="29">
        <f t="shared" ref="L18:X18" si="6">$I$15*L17%</f>
        <v>203.2689627384612</v>
      </c>
      <c r="M18" s="29"/>
      <c r="N18" s="29">
        <f t="shared" si="6"/>
        <v>178.4942122394352</v>
      </c>
      <c r="O18" s="29"/>
      <c r="P18" s="29">
        <f t="shared" si="6"/>
        <v>239.03418161142912</v>
      </c>
      <c r="Q18" s="29"/>
      <c r="R18" s="29">
        <f t="shared" si="6"/>
        <v>138.60831821345732</v>
      </c>
      <c r="S18" s="29"/>
      <c r="T18" s="29">
        <f t="shared" si="6"/>
        <v>23.755755631578598</v>
      </c>
      <c r="U18" s="29"/>
      <c r="V18" s="29">
        <f t="shared" si="6"/>
        <v>8.6732973938576858</v>
      </c>
      <c r="W18" s="29"/>
      <c r="X18" s="29">
        <f t="shared" si="6"/>
        <v>1.1283992263746703</v>
      </c>
      <c r="Y18" s="61">
        <f>SUM(J18:X18)</f>
        <v>833.33000000000175</v>
      </c>
    </row>
    <row r="19" spans="2:26" ht="33.75" customHeight="1" x14ac:dyDescent="0.3">
      <c r="B19" s="49"/>
      <c r="C19" s="50"/>
      <c r="D19" s="68"/>
      <c r="E19" s="68"/>
      <c r="F19" s="68"/>
      <c r="G19" s="69"/>
      <c r="H19" s="64"/>
      <c r="I19" s="65"/>
      <c r="J19" s="68">
        <v>40</v>
      </c>
      <c r="K19" s="68"/>
      <c r="L19" s="68">
        <v>203</v>
      </c>
      <c r="M19" s="68"/>
      <c r="N19" s="68">
        <v>178</v>
      </c>
      <c r="O19" s="68"/>
      <c r="P19" s="68">
        <v>239</v>
      </c>
      <c r="Q19" s="68"/>
      <c r="R19" s="68">
        <v>139</v>
      </c>
      <c r="S19" s="68"/>
      <c r="T19" s="68">
        <v>24</v>
      </c>
      <c r="U19" s="68"/>
      <c r="V19" s="68">
        <v>9</v>
      </c>
      <c r="W19" s="68"/>
      <c r="X19" s="68">
        <v>1</v>
      </c>
      <c r="Y19" s="61">
        <f>SUM(J19:X19)</f>
        <v>833</v>
      </c>
    </row>
    <row r="20" spans="2:26" s="52" customFormat="1" ht="24" customHeight="1" x14ac:dyDescent="0.3">
      <c r="B20" s="43"/>
      <c r="C20" s="50" t="s">
        <v>15</v>
      </c>
      <c r="D20" s="51">
        <v>10797.31</v>
      </c>
      <c r="E20" s="51"/>
      <c r="F20" s="51"/>
      <c r="G20" s="59">
        <v>5.3</v>
      </c>
      <c r="H20" s="31">
        <v>11158</v>
      </c>
      <c r="I20" s="28">
        <f>H20-D20</f>
        <v>360.69000000000051</v>
      </c>
      <c r="J20" s="51">
        <v>723</v>
      </c>
      <c r="K20" s="51"/>
      <c r="L20" s="51">
        <v>3916.23</v>
      </c>
      <c r="M20" s="51"/>
      <c r="N20" s="51">
        <v>1972.44</v>
      </c>
      <c r="O20" s="51"/>
      <c r="P20" s="51">
        <v>2429.42</v>
      </c>
      <c r="Q20" s="51"/>
      <c r="R20" s="51">
        <v>1329.18</v>
      </c>
      <c r="S20" s="51"/>
      <c r="T20" s="51">
        <v>316.73</v>
      </c>
      <c r="U20" s="51"/>
      <c r="V20" s="51">
        <v>105.34</v>
      </c>
      <c r="W20" s="51"/>
      <c r="X20" s="51">
        <v>4.97</v>
      </c>
    </row>
    <row r="21" spans="2:26" s="52" customFormat="1" ht="24" customHeight="1" x14ac:dyDescent="0.3">
      <c r="B21" s="43"/>
      <c r="C21" s="50"/>
      <c r="D21" s="51"/>
      <c r="E21" s="51"/>
      <c r="F21" s="51"/>
      <c r="G21" s="59"/>
      <c r="H21" s="31"/>
      <c r="I21" s="77">
        <f>SUM(J21:X21)</f>
        <v>11158.31</v>
      </c>
      <c r="J21" s="78">
        <f>J20+J24</f>
        <v>747</v>
      </c>
      <c r="K21" s="78"/>
      <c r="L21" s="78">
        <f t="shared" ref="L21:X21" si="7">L20+L24</f>
        <v>4047.23</v>
      </c>
      <c r="M21" s="78"/>
      <c r="N21" s="78">
        <f t="shared" si="7"/>
        <v>2038.44</v>
      </c>
      <c r="O21" s="78"/>
      <c r="P21" s="78">
        <f t="shared" si="7"/>
        <v>2510.42</v>
      </c>
      <c r="Q21" s="78"/>
      <c r="R21" s="78">
        <f t="shared" si="7"/>
        <v>1373.18</v>
      </c>
      <c r="S21" s="78"/>
      <c r="T21" s="78">
        <f t="shared" si="7"/>
        <v>327.73</v>
      </c>
      <c r="U21" s="78"/>
      <c r="V21" s="78">
        <f t="shared" si="7"/>
        <v>109.34</v>
      </c>
      <c r="W21" s="78"/>
      <c r="X21" s="78">
        <f t="shared" si="7"/>
        <v>4.97</v>
      </c>
      <c r="Y21" s="93">
        <f>SUM(J21:X21)</f>
        <v>11158.31</v>
      </c>
    </row>
    <row r="22" spans="2:26" s="52" customFormat="1" ht="24" customHeight="1" x14ac:dyDescent="0.3">
      <c r="B22" s="43"/>
      <c r="C22" s="50"/>
      <c r="D22" s="23"/>
      <c r="E22" s="23"/>
      <c r="F22" s="23"/>
      <c r="G22" s="30"/>
      <c r="H22" s="31"/>
      <c r="I22" s="28"/>
      <c r="J22" s="29">
        <f t="shared" ref="J22:X22" si="8">J20*100/$D20</f>
        <v>6.6961122724085911</v>
      </c>
      <c r="K22" s="29"/>
      <c r="L22" s="29">
        <f t="shared" si="8"/>
        <v>36.270422910891696</v>
      </c>
      <c r="M22" s="29"/>
      <c r="N22" s="29">
        <f t="shared" si="8"/>
        <v>18.267883389473859</v>
      </c>
      <c r="O22" s="29"/>
      <c r="P22" s="29">
        <f t="shared" si="8"/>
        <v>22.500233854543403</v>
      </c>
      <c r="Q22" s="29"/>
      <c r="R22" s="29">
        <f t="shared" si="8"/>
        <v>12.310288395906017</v>
      </c>
      <c r="S22" s="29"/>
      <c r="T22" s="29">
        <f t="shared" si="8"/>
        <v>2.933415823015177</v>
      </c>
      <c r="U22" s="29"/>
      <c r="V22" s="29">
        <f t="shared" si="8"/>
        <v>0.97561337036724893</v>
      </c>
      <c r="W22" s="29"/>
      <c r="X22" s="70">
        <f t="shared" si="8"/>
        <v>4.6029983394012028E-2</v>
      </c>
      <c r="Y22" s="60">
        <f t="shared" ref="Y22:Y23" si="9">SUM(I22:T22)</f>
        <v>98.978356646238737</v>
      </c>
      <c r="Z22" s="1"/>
    </row>
    <row r="23" spans="2:26" s="52" customFormat="1" ht="24" customHeight="1" x14ac:dyDescent="0.3">
      <c r="B23" s="43"/>
      <c r="C23" s="50"/>
      <c r="D23" s="23"/>
      <c r="E23" s="23"/>
      <c r="F23" s="23"/>
      <c r="G23" s="30"/>
      <c r="H23" s="31"/>
      <c r="I23" s="28"/>
      <c r="J23" s="29">
        <f t="shared" ref="J23:X23" si="10">$I20*J22%</f>
        <v>24.152207355350583</v>
      </c>
      <c r="K23" s="29"/>
      <c r="L23" s="29">
        <f t="shared" si="10"/>
        <v>130.82378839729546</v>
      </c>
      <c r="M23" s="29"/>
      <c r="N23" s="29">
        <f t="shared" si="10"/>
        <v>65.890428597493354</v>
      </c>
      <c r="O23" s="29"/>
      <c r="P23" s="29">
        <f t="shared" si="10"/>
        <v>81.15609348995271</v>
      </c>
      <c r="Q23" s="29"/>
      <c r="R23" s="29">
        <f t="shared" si="10"/>
        <v>44.401979215193478</v>
      </c>
      <c r="S23" s="29"/>
      <c r="T23" s="29">
        <f t="shared" si="10"/>
        <v>10.580537532033457</v>
      </c>
      <c r="U23" s="29"/>
      <c r="V23" s="29">
        <f t="shared" si="10"/>
        <v>3.5189398655776349</v>
      </c>
      <c r="W23" s="29"/>
      <c r="X23" s="29">
        <f t="shared" si="10"/>
        <v>0.16602554710386222</v>
      </c>
      <c r="Y23" s="60">
        <f t="shared" si="9"/>
        <v>357.00503458731907</v>
      </c>
      <c r="Z23" s="60">
        <f>SUM(J23:V23)</f>
        <v>360.52397445289671</v>
      </c>
    </row>
    <row r="24" spans="2:26" s="52" customFormat="1" ht="24" customHeight="1" x14ac:dyDescent="0.3">
      <c r="B24" s="43"/>
      <c r="C24" s="50"/>
      <c r="D24" s="62"/>
      <c r="E24" s="62"/>
      <c r="F24" s="62"/>
      <c r="G24" s="63"/>
      <c r="H24" s="64"/>
      <c r="I24" s="65"/>
      <c r="J24" s="66">
        <v>24</v>
      </c>
      <c r="K24" s="66"/>
      <c r="L24" s="66">
        <v>131</v>
      </c>
      <c r="M24" s="66"/>
      <c r="N24" s="66">
        <v>66</v>
      </c>
      <c r="O24" s="66"/>
      <c r="P24" s="66">
        <v>81</v>
      </c>
      <c r="Q24" s="66"/>
      <c r="R24" s="66">
        <v>44</v>
      </c>
      <c r="S24" s="66"/>
      <c r="T24" s="66">
        <v>11</v>
      </c>
      <c r="U24" s="66"/>
      <c r="V24" s="66">
        <v>4</v>
      </c>
      <c r="W24" s="66"/>
      <c r="X24" s="71">
        <v>0</v>
      </c>
      <c r="Y24" s="1"/>
      <c r="Z24" s="60">
        <f>SUM(J24:X24)</f>
        <v>361</v>
      </c>
    </row>
    <row r="25" spans="2:26" s="52" customFormat="1" ht="24" customHeight="1" x14ac:dyDescent="0.3">
      <c r="B25" s="43"/>
      <c r="C25" s="50" t="s">
        <v>16</v>
      </c>
      <c r="D25" s="51">
        <v>14281.59</v>
      </c>
      <c r="E25" s="51"/>
      <c r="F25" s="51"/>
      <c r="G25" s="59">
        <v>7</v>
      </c>
      <c r="H25" s="31">
        <v>14759</v>
      </c>
      <c r="I25" s="28">
        <f>H25-D25</f>
        <v>477.40999999999985</v>
      </c>
      <c r="J25" s="51">
        <v>831.95</v>
      </c>
      <c r="K25" s="51"/>
      <c r="L25" s="51">
        <v>4758.8999999999996</v>
      </c>
      <c r="M25" s="51"/>
      <c r="N25" s="51">
        <v>2511.8000000000002</v>
      </c>
      <c r="O25" s="51"/>
      <c r="P25" s="51">
        <v>3234.24</v>
      </c>
      <c r="Q25" s="51"/>
      <c r="R25" s="51">
        <v>2494.39</v>
      </c>
      <c r="S25" s="51"/>
      <c r="T25" s="51">
        <v>327.41000000000003</v>
      </c>
      <c r="U25" s="51"/>
      <c r="V25" s="51">
        <v>105.14</v>
      </c>
      <c r="W25" s="51"/>
      <c r="X25" s="51">
        <v>17.760000000000002</v>
      </c>
    </row>
    <row r="26" spans="2:26" s="52" customFormat="1" ht="24" customHeight="1" x14ac:dyDescent="0.3">
      <c r="B26" s="43"/>
      <c r="C26" s="50"/>
      <c r="D26" s="51"/>
      <c r="E26" s="51"/>
      <c r="F26" s="51"/>
      <c r="G26" s="59"/>
      <c r="H26" s="31"/>
      <c r="I26" s="77">
        <f>SUM(J26:X26)</f>
        <v>14758.589999999998</v>
      </c>
      <c r="J26" s="78">
        <f>J25+J29</f>
        <v>859.95</v>
      </c>
      <c r="K26" s="78"/>
      <c r="L26" s="78">
        <f t="shared" ref="L26" si="11">L25+L29</f>
        <v>4917.8999999999996</v>
      </c>
      <c r="M26" s="78"/>
      <c r="N26" s="78">
        <f t="shared" ref="N26" si="12">N25+N29</f>
        <v>2595.8000000000002</v>
      </c>
      <c r="O26" s="78"/>
      <c r="P26" s="78">
        <f t="shared" ref="P26" si="13">P25+P29</f>
        <v>3342.24</v>
      </c>
      <c r="Q26" s="78"/>
      <c r="R26" s="78">
        <f t="shared" ref="R26" si="14">R25+R29</f>
        <v>2577.39</v>
      </c>
      <c r="S26" s="78"/>
      <c r="T26" s="78">
        <f t="shared" ref="T26" si="15">T25+T29</f>
        <v>338.41</v>
      </c>
      <c r="U26" s="78"/>
      <c r="V26" s="78">
        <f t="shared" ref="V26" si="16">V25+V29</f>
        <v>109.14</v>
      </c>
      <c r="W26" s="78"/>
      <c r="X26" s="78">
        <f t="shared" ref="X26" si="17">X25+X29</f>
        <v>17.760000000000002</v>
      </c>
    </row>
    <row r="27" spans="2:26" s="52" customFormat="1" ht="24" customHeight="1" x14ac:dyDescent="0.3">
      <c r="B27" s="43"/>
      <c r="C27" s="50"/>
      <c r="D27" s="51"/>
      <c r="E27" s="51"/>
      <c r="F27" s="51"/>
      <c r="G27" s="59"/>
      <c r="H27" s="31"/>
      <c r="I27" s="28"/>
      <c r="J27" s="29">
        <f>J25*100/$D25</f>
        <v>5.8253317732829464</v>
      </c>
      <c r="K27" s="29"/>
      <c r="L27" s="29">
        <f t="shared" ref="L27:X27" si="18">L25*100/$D25</f>
        <v>33.321920038315056</v>
      </c>
      <c r="M27" s="29"/>
      <c r="N27" s="29">
        <f t="shared" si="18"/>
        <v>17.587677562512297</v>
      </c>
      <c r="O27" s="29"/>
      <c r="P27" s="29">
        <f t="shared" si="18"/>
        <v>22.646217963125956</v>
      </c>
      <c r="Q27" s="29"/>
      <c r="R27" s="29">
        <f t="shared" si="18"/>
        <v>17.465772368482781</v>
      </c>
      <c r="S27" s="29"/>
      <c r="T27" s="29">
        <f t="shared" si="18"/>
        <v>2.2925318539462345</v>
      </c>
      <c r="U27" s="29"/>
      <c r="V27" s="29">
        <f t="shared" si="18"/>
        <v>0.73619253878594748</v>
      </c>
      <c r="W27" s="29"/>
      <c r="X27" s="29">
        <f t="shared" si="18"/>
        <v>0.12435590154877715</v>
      </c>
      <c r="Y27" s="1"/>
    </row>
    <row r="28" spans="2:26" s="52" customFormat="1" ht="24" customHeight="1" x14ac:dyDescent="0.3">
      <c r="B28" s="43"/>
      <c r="C28" s="50"/>
      <c r="D28" s="51"/>
      <c r="E28" s="51"/>
      <c r="F28" s="51"/>
      <c r="G28" s="59"/>
      <c r="H28" s="31"/>
      <c r="I28" s="28"/>
      <c r="J28" s="29">
        <f>$I25*J27%</f>
        <v>27.810716418830104</v>
      </c>
      <c r="K28" s="29"/>
      <c r="L28" s="29">
        <f t="shared" ref="L28:X28" si="19">$I25*L27%</f>
        <v>159.08217845491987</v>
      </c>
      <c r="M28" s="29"/>
      <c r="N28" s="29">
        <f t="shared" si="19"/>
        <v>83.965331451189925</v>
      </c>
      <c r="O28" s="29"/>
      <c r="P28" s="29">
        <f t="shared" si="19"/>
        <v>108.1153091777596</v>
      </c>
      <c r="Q28" s="29"/>
      <c r="R28" s="29">
        <f t="shared" si="19"/>
        <v>83.383343864373629</v>
      </c>
      <c r="S28" s="29"/>
      <c r="T28" s="29">
        <f t="shared" si="19"/>
        <v>10.944776323924716</v>
      </c>
      <c r="U28" s="29"/>
      <c r="V28" s="29">
        <f t="shared" si="19"/>
        <v>3.5146567994179909</v>
      </c>
      <c r="W28" s="29"/>
      <c r="X28" s="29">
        <f t="shared" si="19"/>
        <v>0.59368750958401684</v>
      </c>
      <c r="Y28" s="60">
        <f>SUM(J28:X28)</f>
        <v>477.40999999999985</v>
      </c>
    </row>
    <row r="29" spans="2:26" s="52" customFormat="1" ht="24" customHeight="1" x14ac:dyDescent="0.3">
      <c r="B29" s="43"/>
      <c r="C29" s="50"/>
      <c r="D29" s="51"/>
      <c r="E29" s="51"/>
      <c r="F29" s="51"/>
      <c r="G29" s="59"/>
      <c r="H29" s="31"/>
      <c r="I29" s="28"/>
      <c r="J29" s="66">
        <v>28</v>
      </c>
      <c r="K29" s="66"/>
      <c r="L29" s="66">
        <v>159</v>
      </c>
      <c r="M29" s="66"/>
      <c r="N29" s="66">
        <v>84</v>
      </c>
      <c r="O29" s="66"/>
      <c r="P29" s="66">
        <v>108</v>
      </c>
      <c r="Q29" s="66"/>
      <c r="R29" s="66">
        <v>83</v>
      </c>
      <c r="S29" s="66"/>
      <c r="T29" s="66">
        <v>11</v>
      </c>
      <c r="U29" s="66"/>
      <c r="V29" s="67">
        <v>4</v>
      </c>
      <c r="W29" s="67"/>
      <c r="X29" s="67">
        <v>0</v>
      </c>
      <c r="Y29" s="60">
        <f>SUM(J29:X29)</f>
        <v>477</v>
      </c>
    </row>
    <row r="30" spans="2:26" s="53" customFormat="1" ht="24" customHeight="1" x14ac:dyDescent="0.3">
      <c r="B30" s="43"/>
      <c r="C30" s="50" t="s">
        <v>17</v>
      </c>
      <c r="D30" s="51">
        <v>13450.42</v>
      </c>
      <c r="E30" s="51"/>
      <c r="F30" s="51"/>
      <c r="G30" s="59">
        <v>6.6</v>
      </c>
      <c r="H30" s="31">
        <v>13899</v>
      </c>
      <c r="I30" s="28">
        <f>H30-D30</f>
        <v>448.57999999999993</v>
      </c>
      <c r="J30" s="51">
        <v>1084.8399999999999</v>
      </c>
      <c r="K30" s="51"/>
      <c r="L30" s="51">
        <v>4282.7</v>
      </c>
      <c r="M30" s="51"/>
      <c r="N30" s="51">
        <v>2150.65</v>
      </c>
      <c r="O30" s="51"/>
      <c r="P30" s="51">
        <v>3748.2</v>
      </c>
      <c r="Q30" s="51"/>
      <c r="R30" s="51">
        <v>1781</v>
      </c>
      <c r="S30" s="51"/>
      <c r="T30" s="51">
        <v>327.25</v>
      </c>
      <c r="U30" s="51"/>
      <c r="V30" s="51">
        <v>70.06</v>
      </c>
      <c r="W30" s="51"/>
      <c r="X30" s="51">
        <v>5.72</v>
      </c>
      <c r="Y30" s="52"/>
    </row>
    <row r="31" spans="2:26" s="53" customFormat="1" ht="24" customHeight="1" x14ac:dyDescent="0.3">
      <c r="B31" s="43"/>
      <c r="C31" s="50"/>
      <c r="D31" s="51"/>
      <c r="E31" s="51"/>
      <c r="F31" s="51"/>
      <c r="G31" s="59"/>
      <c r="H31" s="31"/>
      <c r="I31" s="77">
        <f>SUM(J31:X31)</f>
        <v>13899.419999999998</v>
      </c>
      <c r="J31" s="78">
        <f>J30+J34</f>
        <v>1120.8399999999999</v>
      </c>
      <c r="K31" s="78"/>
      <c r="L31" s="78">
        <f t="shared" ref="L31" si="20">L30+L34</f>
        <v>4425.7</v>
      </c>
      <c r="M31" s="78"/>
      <c r="N31" s="78">
        <f t="shared" ref="N31" si="21">N30+N34</f>
        <v>2222.65</v>
      </c>
      <c r="O31" s="78"/>
      <c r="P31" s="78">
        <f t="shared" ref="P31" si="22">P30+P34</f>
        <v>3873.2</v>
      </c>
      <c r="Q31" s="78"/>
      <c r="R31" s="78">
        <f t="shared" ref="R31" si="23">R30+R34</f>
        <v>1841</v>
      </c>
      <c r="S31" s="78"/>
      <c r="T31" s="78">
        <f t="shared" ref="T31" si="24">T30+T34</f>
        <v>338.25</v>
      </c>
      <c r="U31" s="78"/>
      <c r="V31" s="78">
        <f t="shared" ref="V31" si="25">V30+V34</f>
        <v>72.06</v>
      </c>
      <c r="W31" s="78"/>
      <c r="X31" s="78">
        <f t="shared" ref="X31" si="26">X30+X34</f>
        <v>5.72</v>
      </c>
      <c r="Y31" s="52"/>
    </row>
    <row r="32" spans="2:26" s="53" customFormat="1" ht="24" customHeight="1" x14ac:dyDescent="0.3">
      <c r="B32" s="43"/>
      <c r="C32" s="50"/>
      <c r="D32" s="51"/>
      <c r="E32" s="51"/>
      <c r="F32" s="51"/>
      <c r="G32" s="59"/>
      <c r="H32" s="31"/>
      <c r="I32" s="28"/>
      <c r="J32" s="29">
        <f>J30*100/$D30</f>
        <v>8.0654730484252521</v>
      </c>
      <c r="K32" s="29"/>
      <c r="L32" s="29">
        <f t="shared" ref="L32:X32" si="27">L30*100/$D30</f>
        <v>31.840641407480213</v>
      </c>
      <c r="M32" s="29"/>
      <c r="N32" s="29">
        <f t="shared" si="27"/>
        <v>15.989463526046027</v>
      </c>
      <c r="O32" s="29"/>
      <c r="P32" s="29">
        <f t="shared" si="27"/>
        <v>27.866787802908757</v>
      </c>
      <c r="Q32" s="29"/>
      <c r="R32" s="29">
        <f t="shared" si="27"/>
        <v>13.241222207187581</v>
      </c>
      <c r="S32" s="29"/>
      <c r="T32" s="29">
        <f t="shared" si="27"/>
        <v>2.433009526840054</v>
      </c>
      <c r="U32" s="29"/>
      <c r="V32" s="29">
        <f t="shared" si="27"/>
        <v>0.52087592803793492</v>
      </c>
      <c r="W32" s="29"/>
      <c r="X32" s="29">
        <f t="shared" si="27"/>
        <v>4.2526553074179095E-2</v>
      </c>
      <c r="Y32" s="1"/>
    </row>
    <row r="33" spans="2:25" s="53" customFormat="1" ht="24" customHeight="1" x14ac:dyDescent="0.3">
      <c r="B33" s="43"/>
      <c r="C33" s="50"/>
      <c r="D33" s="51"/>
      <c r="E33" s="51"/>
      <c r="F33" s="51"/>
      <c r="G33" s="59"/>
      <c r="H33" s="31"/>
      <c r="I33" s="28"/>
      <c r="J33" s="29">
        <f>$I30*J32%</f>
        <v>36.180099000625987</v>
      </c>
      <c r="K33" s="29"/>
      <c r="L33" s="29">
        <f t="shared" ref="L33:X33" si="28">$I30*L32%</f>
        <v>142.83074922567471</v>
      </c>
      <c r="M33" s="29"/>
      <c r="N33" s="29">
        <f t="shared" si="28"/>
        <v>71.725535485137257</v>
      </c>
      <c r="O33" s="29"/>
      <c r="P33" s="29">
        <f t="shared" si="28"/>
        <v>125.00483672628808</v>
      </c>
      <c r="Q33" s="29"/>
      <c r="R33" s="29">
        <f t="shared" si="28"/>
        <v>59.397474577002043</v>
      </c>
      <c r="S33" s="29"/>
      <c r="T33" s="29">
        <f t="shared" si="28"/>
        <v>10.913994135499113</v>
      </c>
      <c r="U33" s="29"/>
      <c r="V33" s="29">
        <f t="shared" si="28"/>
        <v>2.336545237992568</v>
      </c>
      <c r="W33" s="29"/>
      <c r="X33" s="29">
        <f t="shared" si="28"/>
        <v>0.19076561178015256</v>
      </c>
      <c r="Y33" s="60">
        <f>SUM(J33:X33)</f>
        <v>448.58</v>
      </c>
    </row>
    <row r="34" spans="2:25" s="53" customFormat="1" ht="24" customHeight="1" x14ac:dyDescent="0.3">
      <c r="B34" s="43"/>
      <c r="C34" s="50"/>
      <c r="D34" s="51"/>
      <c r="E34" s="51"/>
      <c r="F34" s="51"/>
      <c r="G34" s="59"/>
      <c r="H34" s="31"/>
      <c r="I34" s="28"/>
      <c r="J34" s="66">
        <v>36</v>
      </c>
      <c r="K34" s="66"/>
      <c r="L34" s="66">
        <v>143</v>
      </c>
      <c r="M34" s="66"/>
      <c r="N34" s="66">
        <v>72</v>
      </c>
      <c r="O34" s="66"/>
      <c r="P34" s="66">
        <v>125</v>
      </c>
      <c r="Q34" s="66"/>
      <c r="R34" s="67">
        <v>60</v>
      </c>
      <c r="S34" s="67"/>
      <c r="T34" s="66">
        <v>11</v>
      </c>
      <c r="U34" s="66"/>
      <c r="V34" s="66">
        <v>2</v>
      </c>
      <c r="W34" s="66"/>
      <c r="X34" s="67">
        <v>0</v>
      </c>
      <c r="Y34" s="60">
        <f>SUM(J34:X34)</f>
        <v>449</v>
      </c>
    </row>
    <row r="35" spans="2:25" s="53" customFormat="1" ht="24" customHeight="1" x14ac:dyDescent="0.3">
      <c r="B35" s="43"/>
      <c r="C35" s="50" t="s">
        <v>18</v>
      </c>
      <c r="D35" s="51">
        <v>13095.38</v>
      </c>
      <c r="E35" s="51"/>
      <c r="F35" s="51"/>
      <c r="G35" s="59">
        <v>6.4</v>
      </c>
      <c r="H35" s="31">
        <v>13532</v>
      </c>
      <c r="I35" s="28">
        <f>H35-D35</f>
        <v>436.6200000000008</v>
      </c>
      <c r="J35" s="51">
        <v>1292.53</v>
      </c>
      <c r="K35" s="51"/>
      <c r="L35" s="51">
        <v>4736.8900000000003</v>
      </c>
      <c r="M35" s="51"/>
      <c r="N35" s="51">
        <v>2498.2399999999998</v>
      </c>
      <c r="O35" s="51"/>
      <c r="P35" s="51">
        <v>2807.69</v>
      </c>
      <c r="Q35" s="51"/>
      <c r="R35" s="51">
        <v>1413.34</v>
      </c>
      <c r="S35" s="51"/>
      <c r="T35" s="51">
        <v>206.84</v>
      </c>
      <c r="U35" s="51"/>
      <c r="V35" s="51">
        <v>130.63999999999999</v>
      </c>
      <c r="W35" s="51"/>
      <c r="X35" s="51">
        <v>9.2100000000000009</v>
      </c>
      <c r="Y35" s="52"/>
    </row>
    <row r="36" spans="2:25" s="53" customFormat="1" ht="24" customHeight="1" x14ac:dyDescent="0.3">
      <c r="B36" s="43"/>
      <c r="C36" s="50"/>
      <c r="D36" s="51"/>
      <c r="E36" s="51"/>
      <c r="F36" s="51"/>
      <c r="G36" s="59"/>
      <c r="H36" s="31"/>
      <c r="I36" s="77">
        <f>SUM(J36:X36)</f>
        <v>13532.38</v>
      </c>
      <c r="J36" s="78">
        <f>J35+J39</f>
        <v>1335.53</v>
      </c>
      <c r="K36" s="78"/>
      <c r="L36" s="78">
        <f t="shared" ref="L36" si="29">L35+L39</f>
        <v>4894.8900000000003</v>
      </c>
      <c r="M36" s="78"/>
      <c r="N36" s="78">
        <f t="shared" ref="N36" si="30">N35+N39</f>
        <v>2581.2399999999998</v>
      </c>
      <c r="O36" s="78"/>
      <c r="P36" s="78">
        <f t="shared" ref="P36" si="31">P35+P39</f>
        <v>2901.69</v>
      </c>
      <c r="Q36" s="78"/>
      <c r="R36" s="78">
        <f t="shared" ref="R36" si="32">R35+R39</f>
        <v>1460.34</v>
      </c>
      <c r="S36" s="78"/>
      <c r="T36" s="78">
        <f t="shared" ref="T36" si="33">T35+T39</f>
        <v>213.84</v>
      </c>
      <c r="U36" s="78"/>
      <c r="V36" s="78">
        <f t="shared" ref="V36" si="34">V35+V39</f>
        <v>135.63999999999999</v>
      </c>
      <c r="W36" s="78"/>
      <c r="X36" s="78">
        <f t="shared" ref="X36" si="35">X35+X39</f>
        <v>9.2100000000000009</v>
      </c>
      <c r="Y36" s="52"/>
    </row>
    <row r="37" spans="2:25" s="53" customFormat="1" ht="24" customHeight="1" x14ac:dyDescent="0.3">
      <c r="B37" s="43"/>
      <c r="C37" s="50"/>
      <c r="D37" s="51"/>
      <c r="E37" s="51"/>
      <c r="F37" s="51"/>
      <c r="G37" s="59"/>
      <c r="H37" s="31"/>
      <c r="I37" s="28"/>
      <c r="J37" s="29">
        <f>J35*100/$D35</f>
        <v>9.8701221346765049</v>
      </c>
      <c r="K37" s="29"/>
      <c r="L37" s="29">
        <f t="shared" ref="L37:X37" si="36">L35*100/$D35</f>
        <v>36.172222570097247</v>
      </c>
      <c r="M37" s="29"/>
      <c r="N37" s="29">
        <f t="shared" si="36"/>
        <v>19.07726236275694</v>
      </c>
      <c r="O37" s="29"/>
      <c r="P37" s="29">
        <f t="shared" si="36"/>
        <v>21.440309483191783</v>
      </c>
      <c r="Q37" s="29"/>
      <c r="R37" s="29">
        <f t="shared" si="36"/>
        <v>10.792661228616504</v>
      </c>
      <c r="S37" s="29"/>
      <c r="T37" s="29">
        <f t="shared" si="36"/>
        <v>1.5794883386354579</v>
      </c>
      <c r="U37" s="29"/>
      <c r="V37" s="29">
        <f t="shared" si="36"/>
        <v>0.99760373505770727</v>
      </c>
      <c r="W37" s="29"/>
      <c r="X37" s="29">
        <f t="shared" si="36"/>
        <v>7.0330146967861967E-2</v>
      </c>
      <c r="Y37" s="1"/>
    </row>
    <row r="38" spans="2:25" s="53" customFormat="1" ht="24" customHeight="1" x14ac:dyDescent="0.3">
      <c r="B38" s="43"/>
      <c r="C38" s="50"/>
      <c r="D38" s="51"/>
      <c r="E38" s="51"/>
      <c r="F38" s="51"/>
      <c r="G38" s="59"/>
      <c r="H38" s="31"/>
      <c r="I38" s="28"/>
      <c r="J38" s="29">
        <f>$I35*J37%</f>
        <v>43.094927264424634</v>
      </c>
      <c r="K38" s="29"/>
      <c r="L38" s="29">
        <f t="shared" ref="L38:X38" si="37">$I35*L37%</f>
        <v>157.93515818555889</v>
      </c>
      <c r="M38" s="29"/>
      <c r="N38" s="29">
        <f t="shared" si="37"/>
        <v>83.295142928269513</v>
      </c>
      <c r="O38" s="29"/>
      <c r="P38" s="29">
        <f t="shared" si="37"/>
        <v>93.612679265512128</v>
      </c>
      <c r="Q38" s="29"/>
      <c r="R38" s="29">
        <f t="shared" si="37"/>
        <v>47.122917456385466</v>
      </c>
      <c r="S38" s="29"/>
      <c r="T38" s="29">
        <f t="shared" si="37"/>
        <v>6.8963619841501487</v>
      </c>
      <c r="U38" s="29"/>
      <c r="V38" s="29">
        <f t="shared" si="37"/>
        <v>4.3557374280089691</v>
      </c>
      <c r="W38" s="29"/>
      <c r="X38" s="29">
        <f t="shared" si="37"/>
        <v>0.30707548769107951</v>
      </c>
      <c r="Y38" s="60">
        <f>SUM(J38:X38)</f>
        <v>436.6200000000008</v>
      </c>
    </row>
    <row r="39" spans="2:25" s="53" customFormat="1" ht="24" customHeight="1" x14ac:dyDescent="0.3">
      <c r="B39" s="43"/>
      <c r="C39" s="50"/>
      <c r="D39" s="51"/>
      <c r="E39" s="51"/>
      <c r="F39" s="51"/>
      <c r="G39" s="59"/>
      <c r="H39" s="31"/>
      <c r="I39" s="28"/>
      <c r="J39" s="66">
        <v>43</v>
      </c>
      <c r="K39" s="66"/>
      <c r="L39" s="66">
        <v>158</v>
      </c>
      <c r="M39" s="66"/>
      <c r="N39" s="66">
        <v>83</v>
      </c>
      <c r="O39" s="66"/>
      <c r="P39" s="66">
        <v>94</v>
      </c>
      <c r="Q39" s="66"/>
      <c r="R39" s="72">
        <v>47</v>
      </c>
      <c r="S39" s="72"/>
      <c r="T39" s="66">
        <v>7</v>
      </c>
      <c r="U39" s="66"/>
      <c r="V39" s="67">
        <v>5</v>
      </c>
      <c r="W39" s="67"/>
      <c r="X39" s="67">
        <v>0</v>
      </c>
      <c r="Y39" s="60">
        <f>SUM(J39:X39)</f>
        <v>437</v>
      </c>
    </row>
    <row r="40" spans="2:25" s="53" customFormat="1" ht="24" customHeight="1" x14ac:dyDescent="0.3">
      <c r="B40" s="43"/>
      <c r="C40" s="50" t="s">
        <v>19</v>
      </c>
      <c r="D40" s="51">
        <v>16394.09</v>
      </c>
      <c r="E40" s="51"/>
      <c r="F40" s="51"/>
      <c r="G40" s="59">
        <v>8</v>
      </c>
      <c r="H40" s="31">
        <v>16941</v>
      </c>
      <c r="I40" s="28">
        <f>H40-D40</f>
        <v>546.90999999999985</v>
      </c>
      <c r="J40" s="51">
        <v>1192</v>
      </c>
      <c r="K40" s="51"/>
      <c r="L40" s="51">
        <v>5134.0200000000004</v>
      </c>
      <c r="M40" s="51"/>
      <c r="N40" s="51">
        <v>3485.49</v>
      </c>
      <c r="O40" s="51"/>
      <c r="P40" s="51">
        <v>3971.34</v>
      </c>
      <c r="Q40" s="51"/>
      <c r="R40" s="51">
        <v>2080.5</v>
      </c>
      <c r="S40" s="51"/>
      <c r="T40" s="51">
        <v>363.3</v>
      </c>
      <c r="U40" s="51"/>
      <c r="V40" s="51">
        <v>155.77000000000001</v>
      </c>
      <c r="W40" s="51"/>
      <c r="X40" s="51">
        <v>11.67</v>
      </c>
      <c r="Y40" s="52"/>
    </row>
    <row r="41" spans="2:25" s="53" customFormat="1" ht="24" customHeight="1" x14ac:dyDescent="0.3">
      <c r="B41" s="43"/>
      <c r="C41" s="50"/>
      <c r="D41" s="51"/>
      <c r="E41" s="51"/>
      <c r="F41" s="51"/>
      <c r="G41" s="59"/>
      <c r="H41" s="31"/>
      <c r="I41" s="77">
        <f>SUM(J41:X41)</f>
        <v>16941.089999999997</v>
      </c>
      <c r="J41" s="78">
        <f>J40+J44</f>
        <v>1232</v>
      </c>
      <c r="K41" s="78"/>
      <c r="L41" s="78">
        <f t="shared" ref="L41" si="38">L40+L44</f>
        <v>5305.02</v>
      </c>
      <c r="M41" s="78"/>
      <c r="N41" s="78">
        <f t="shared" ref="N41" si="39">N40+N44</f>
        <v>3601.49</v>
      </c>
      <c r="O41" s="78"/>
      <c r="P41" s="78">
        <f t="shared" ref="P41" si="40">P40+P44</f>
        <v>4104.34</v>
      </c>
      <c r="Q41" s="78"/>
      <c r="R41" s="78">
        <f t="shared" ref="R41" si="41">R40+R44</f>
        <v>2149.5</v>
      </c>
      <c r="S41" s="78"/>
      <c r="T41" s="78">
        <f t="shared" ref="T41" si="42">T40+T44</f>
        <v>375.3</v>
      </c>
      <c r="U41" s="78"/>
      <c r="V41" s="78">
        <f t="shared" ref="V41" si="43">V40+V44</f>
        <v>160.77000000000001</v>
      </c>
      <c r="W41" s="78"/>
      <c r="X41" s="78">
        <f t="shared" ref="X41" si="44">X40+X44</f>
        <v>12.67</v>
      </c>
      <c r="Y41" s="52"/>
    </row>
    <row r="42" spans="2:25" s="53" customFormat="1" ht="24" customHeight="1" x14ac:dyDescent="0.3">
      <c r="B42" s="43"/>
      <c r="C42" s="50"/>
      <c r="D42" s="51"/>
      <c r="E42" s="51"/>
      <c r="F42" s="51"/>
      <c r="G42" s="59"/>
      <c r="H42" s="31"/>
      <c r="I42" s="28"/>
      <c r="J42" s="29">
        <f>J40*100/$D40</f>
        <v>7.2709128716506983</v>
      </c>
      <c r="K42" s="29"/>
      <c r="L42" s="29">
        <f t="shared" ref="L42:X42" si="45">L40*100/$D40</f>
        <v>31.316285319892721</v>
      </c>
      <c r="M42" s="29"/>
      <c r="N42" s="29">
        <f t="shared" si="45"/>
        <v>21.260649416954525</v>
      </c>
      <c r="O42" s="29"/>
      <c r="P42" s="29">
        <f t="shared" si="45"/>
        <v>24.224217385655439</v>
      </c>
      <c r="Q42" s="29"/>
      <c r="R42" s="29">
        <f t="shared" si="45"/>
        <v>12.690548850225904</v>
      </c>
      <c r="S42" s="29"/>
      <c r="T42" s="29">
        <f t="shared" si="45"/>
        <v>2.2160424884821297</v>
      </c>
      <c r="U42" s="29"/>
      <c r="V42" s="29">
        <f t="shared" si="45"/>
        <v>0.95015947820220592</v>
      </c>
      <c r="W42" s="29"/>
      <c r="X42" s="29">
        <f t="shared" si="45"/>
        <v>7.11841889363789E-2</v>
      </c>
      <c r="Y42" s="52"/>
    </row>
    <row r="43" spans="2:25" s="53" customFormat="1" ht="24" customHeight="1" x14ac:dyDescent="0.3">
      <c r="B43" s="43"/>
      <c r="C43" s="50"/>
      <c r="D43" s="51"/>
      <c r="E43" s="51"/>
      <c r="F43" s="51"/>
      <c r="G43" s="59"/>
      <c r="H43" s="31"/>
      <c r="I43" s="28"/>
      <c r="J43" s="29">
        <f>$I40*J42%</f>
        <v>39.765349586344819</v>
      </c>
      <c r="K43" s="29"/>
      <c r="L43" s="29">
        <f t="shared" ref="L43:X43" si="46">$I40*L42%</f>
        <v>171.27189604302524</v>
      </c>
      <c r="M43" s="29"/>
      <c r="N43" s="29">
        <f t="shared" si="46"/>
        <v>116.27661772626595</v>
      </c>
      <c r="O43" s="29"/>
      <c r="P43" s="29">
        <f t="shared" si="46"/>
        <v>132.48466730388813</v>
      </c>
      <c r="Q43" s="29"/>
      <c r="R43" s="29">
        <f t="shared" si="46"/>
        <v>69.405880716770469</v>
      </c>
      <c r="S43" s="29"/>
      <c r="T43" s="29">
        <f t="shared" si="46"/>
        <v>12.119757973757613</v>
      </c>
      <c r="U43" s="29"/>
      <c r="V43" s="29">
        <f t="shared" si="46"/>
        <v>5.1965172022356825</v>
      </c>
      <c r="W43" s="29"/>
      <c r="X43" s="29">
        <f t="shared" si="46"/>
        <v>0.38931344771194976</v>
      </c>
      <c r="Y43" s="60">
        <f>SUM(J43:X43)</f>
        <v>546.91</v>
      </c>
    </row>
    <row r="44" spans="2:25" s="53" customFormat="1" ht="24" customHeight="1" x14ac:dyDescent="0.3">
      <c r="B44" s="43"/>
      <c r="C44" s="50"/>
      <c r="D44" s="51"/>
      <c r="E44" s="51"/>
      <c r="F44" s="51"/>
      <c r="G44" s="59"/>
      <c r="H44" s="31"/>
      <c r="I44" s="28"/>
      <c r="J44" s="66">
        <v>40</v>
      </c>
      <c r="K44" s="66"/>
      <c r="L44" s="66">
        <v>171</v>
      </c>
      <c r="M44" s="66"/>
      <c r="N44" s="66">
        <v>116</v>
      </c>
      <c r="O44" s="66"/>
      <c r="P44" s="67">
        <v>133</v>
      </c>
      <c r="Q44" s="67"/>
      <c r="R44" s="72">
        <v>69</v>
      </c>
      <c r="S44" s="72"/>
      <c r="T44" s="66">
        <v>12</v>
      </c>
      <c r="U44" s="66"/>
      <c r="V44" s="66">
        <v>5</v>
      </c>
      <c r="W44" s="66"/>
      <c r="X44" s="67">
        <v>1</v>
      </c>
      <c r="Y44" s="60">
        <f>SUM(J44:X44)</f>
        <v>547</v>
      </c>
    </row>
    <row r="45" spans="2:25" s="53" customFormat="1" ht="24" customHeight="1" x14ac:dyDescent="0.3">
      <c r="B45" s="43"/>
      <c r="C45" s="50" t="s">
        <v>20</v>
      </c>
      <c r="D45" s="51">
        <v>18499.669999999998</v>
      </c>
      <c r="E45" s="51"/>
      <c r="F45" s="51"/>
      <c r="G45" s="59">
        <v>9.1</v>
      </c>
      <c r="H45" s="31">
        <v>19118</v>
      </c>
      <c r="I45" s="28">
        <f>H45-D45</f>
        <v>618.33000000000175</v>
      </c>
      <c r="J45" s="51">
        <v>1811.19</v>
      </c>
      <c r="K45" s="51"/>
      <c r="L45" s="51">
        <v>5937</v>
      </c>
      <c r="M45" s="51"/>
      <c r="N45" s="51">
        <v>3800.6</v>
      </c>
      <c r="O45" s="51"/>
      <c r="P45" s="51">
        <v>4262.8500000000004</v>
      </c>
      <c r="Q45" s="51"/>
      <c r="R45" s="51">
        <v>2134.62</v>
      </c>
      <c r="S45" s="51"/>
      <c r="T45" s="51">
        <v>422.34</v>
      </c>
      <c r="U45" s="51"/>
      <c r="V45" s="51">
        <v>126.42</v>
      </c>
      <c r="W45" s="51"/>
      <c r="X45" s="51">
        <v>4.6500000000000004</v>
      </c>
      <c r="Y45" s="52"/>
    </row>
    <row r="46" spans="2:25" s="53" customFormat="1" ht="24" customHeight="1" x14ac:dyDescent="0.3">
      <c r="B46" s="43"/>
      <c r="C46" s="50"/>
      <c r="D46" s="51"/>
      <c r="E46" s="51"/>
      <c r="F46" s="51"/>
      <c r="G46" s="59"/>
      <c r="H46" s="31"/>
      <c r="I46" s="77">
        <f>SUM(J46:X46)</f>
        <v>19117.670000000002</v>
      </c>
      <c r="J46" s="78">
        <f>J45+J49</f>
        <v>1872.19</v>
      </c>
      <c r="K46" s="78"/>
      <c r="L46" s="78">
        <f t="shared" ref="L46" si="47">L45+L49</f>
        <v>6136</v>
      </c>
      <c r="M46" s="78"/>
      <c r="N46" s="78">
        <f t="shared" ref="N46" si="48">N45+N49</f>
        <v>3927.6</v>
      </c>
      <c r="O46" s="78"/>
      <c r="P46" s="78">
        <f t="shared" ref="P46" si="49">P45+P49</f>
        <v>4404.8500000000004</v>
      </c>
      <c r="Q46" s="78"/>
      <c r="R46" s="78">
        <f t="shared" ref="R46" si="50">R45+R49</f>
        <v>2205.62</v>
      </c>
      <c r="S46" s="78"/>
      <c r="T46" s="78">
        <f t="shared" ref="T46" si="51">T45+T49</f>
        <v>436.34</v>
      </c>
      <c r="U46" s="78"/>
      <c r="V46" s="78">
        <f t="shared" ref="V46" si="52">V45+V49</f>
        <v>130.42000000000002</v>
      </c>
      <c r="W46" s="78"/>
      <c r="X46" s="78">
        <f t="shared" ref="X46" si="53">X45+X49</f>
        <v>4.6500000000000004</v>
      </c>
      <c r="Y46" s="52"/>
    </row>
    <row r="47" spans="2:25" s="53" customFormat="1" ht="24" customHeight="1" x14ac:dyDescent="0.3">
      <c r="B47" s="43"/>
      <c r="C47" s="50"/>
      <c r="D47" s="51"/>
      <c r="E47" s="51"/>
      <c r="F47" s="51"/>
      <c r="G47" s="59"/>
      <c r="H47" s="31"/>
      <c r="I47" s="28"/>
      <c r="J47" s="29">
        <f>J45*100/$D45</f>
        <v>9.790390855620668</v>
      </c>
      <c r="K47" s="29"/>
      <c r="L47" s="29">
        <f t="shared" ref="L47:X47" si="54">L45*100/$D45</f>
        <v>32.092464352066827</v>
      </c>
      <c r="M47" s="29"/>
      <c r="N47" s="29">
        <f t="shared" si="54"/>
        <v>20.544150247004406</v>
      </c>
      <c r="O47" s="29"/>
      <c r="P47" s="29">
        <f t="shared" si="54"/>
        <v>23.042843466937523</v>
      </c>
      <c r="Q47" s="29"/>
      <c r="R47" s="29">
        <f t="shared" si="54"/>
        <v>11.538692311808806</v>
      </c>
      <c r="S47" s="29"/>
      <c r="T47" s="29">
        <f t="shared" si="54"/>
        <v>2.2829596419828033</v>
      </c>
      <c r="U47" s="29"/>
      <c r="V47" s="29">
        <f t="shared" si="54"/>
        <v>0.68336354107938146</v>
      </c>
      <c r="W47" s="29"/>
      <c r="X47" s="29">
        <f t="shared" si="54"/>
        <v>2.5135583499597564E-2</v>
      </c>
      <c r="Y47" s="25"/>
    </row>
    <row r="48" spans="2:25" s="53" customFormat="1" ht="24" customHeight="1" x14ac:dyDescent="0.3">
      <c r="B48" s="43"/>
      <c r="C48" s="50"/>
      <c r="D48" s="51"/>
      <c r="E48" s="51"/>
      <c r="F48" s="51"/>
      <c r="G48" s="59"/>
      <c r="H48" s="31"/>
      <c r="I48" s="28"/>
      <c r="J48" s="29">
        <f>$I45*J47%</f>
        <v>60.536923777559444</v>
      </c>
      <c r="K48" s="29"/>
      <c r="L48" s="29">
        <f t="shared" ref="L48:X48" si="55">$I45*L47%</f>
        <v>198.43733482813539</v>
      </c>
      <c r="M48" s="29"/>
      <c r="N48" s="29">
        <f t="shared" si="55"/>
        <v>127.0306442223027</v>
      </c>
      <c r="O48" s="29"/>
      <c r="P48" s="29">
        <f t="shared" si="55"/>
        <v>142.48081400911519</v>
      </c>
      <c r="Q48" s="29"/>
      <c r="R48" s="29">
        <f t="shared" si="55"/>
        <v>71.347196171607592</v>
      </c>
      <c r="S48" s="29"/>
      <c r="T48" s="29">
        <f t="shared" si="55"/>
        <v>14.116224354272308</v>
      </c>
      <c r="U48" s="29"/>
      <c r="V48" s="29">
        <f t="shared" si="55"/>
        <v>4.2254417835561515</v>
      </c>
      <c r="W48" s="29"/>
      <c r="X48" s="29">
        <f t="shared" si="55"/>
        <v>0.15542085345306206</v>
      </c>
      <c r="Y48" s="60">
        <f>SUM(J48:X48)</f>
        <v>618.33000000000175</v>
      </c>
    </row>
    <row r="49" spans="2:25" s="53" customFormat="1" ht="24" customHeight="1" x14ac:dyDescent="0.3">
      <c r="B49" s="43"/>
      <c r="C49" s="50"/>
      <c r="D49" s="51"/>
      <c r="E49" s="51"/>
      <c r="F49" s="51"/>
      <c r="G49" s="59"/>
      <c r="H49" s="31"/>
      <c r="I49" s="28"/>
      <c r="J49" s="67">
        <v>61</v>
      </c>
      <c r="K49" s="67"/>
      <c r="L49" s="67">
        <v>199</v>
      </c>
      <c r="M49" s="67"/>
      <c r="N49" s="66">
        <v>127</v>
      </c>
      <c r="O49" s="66"/>
      <c r="P49" s="66">
        <v>142</v>
      </c>
      <c r="Q49" s="66"/>
      <c r="R49" s="72">
        <v>71</v>
      </c>
      <c r="S49" s="72"/>
      <c r="T49" s="66">
        <v>14</v>
      </c>
      <c r="U49" s="66"/>
      <c r="V49" s="66">
        <v>4</v>
      </c>
      <c r="W49" s="66"/>
      <c r="X49" s="67">
        <v>0</v>
      </c>
      <c r="Y49" s="60">
        <f>SUM(J49:X49)</f>
        <v>618</v>
      </c>
    </row>
    <row r="50" spans="2:25" s="53" customFormat="1" ht="24" customHeight="1" x14ac:dyDescent="0.3">
      <c r="B50" s="43"/>
      <c r="C50" s="50" t="s">
        <v>21</v>
      </c>
      <c r="D50" s="51">
        <v>19031.18</v>
      </c>
      <c r="E50" s="51"/>
      <c r="F50" s="51"/>
      <c r="G50" s="59">
        <v>9.3000000000000007</v>
      </c>
      <c r="H50" s="31">
        <v>19667</v>
      </c>
      <c r="I50" s="28">
        <f>H50-D50</f>
        <v>635.81999999999971</v>
      </c>
      <c r="J50" s="51">
        <v>2262.19</v>
      </c>
      <c r="K50" s="51"/>
      <c r="L50" s="51">
        <v>7043.35</v>
      </c>
      <c r="M50" s="51"/>
      <c r="N50" s="51">
        <v>3622.11</v>
      </c>
      <c r="O50" s="51"/>
      <c r="P50" s="51">
        <v>3866.38</v>
      </c>
      <c r="Q50" s="51"/>
      <c r="R50" s="51">
        <v>1791.81</v>
      </c>
      <c r="S50" s="51"/>
      <c r="T50" s="51">
        <v>306.52999999999997</v>
      </c>
      <c r="U50" s="51"/>
      <c r="V50" s="51">
        <v>112.99</v>
      </c>
      <c r="W50" s="51"/>
      <c r="X50" s="51">
        <v>25.82</v>
      </c>
      <c r="Y50" s="52"/>
    </row>
    <row r="51" spans="2:25" s="53" customFormat="1" ht="24" customHeight="1" x14ac:dyDescent="0.3">
      <c r="B51" s="43"/>
      <c r="C51" s="50"/>
      <c r="D51" s="51"/>
      <c r="E51" s="51"/>
      <c r="F51" s="51"/>
      <c r="G51" s="59"/>
      <c r="H51" s="31"/>
      <c r="I51" s="77">
        <f>SUM(J51:X51)</f>
        <v>19667.180000000004</v>
      </c>
      <c r="J51" s="78">
        <f>J50+J54</f>
        <v>2338.19</v>
      </c>
      <c r="K51" s="78"/>
      <c r="L51" s="78">
        <f t="shared" ref="L51" si="56">L50+L54</f>
        <v>7278.35</v>
      </c>
      <c r="M51" s="78"/>
      <c r="N51" s="78">
        <f t="shared" ref="N51" si="57">N50+N54</f>
        <v>3743.11</v>
      </c>
      <c r="O51" s="78"/>
      <c r="P51" s="78">
        <f t="shared" ref="P51" si="58">P50+P54</f>
        <v>3995.38</v>
      </c>
      <c r="Q51" s="78"/>
      <c r="R51" s="78">
        <f t="shared" ref="R51" si="59">R50+R54</f>
        <v>1851.81</v>
      </c>
      <c r="S51" s="78"/>
      <c r="T51" s="78">
        <f t="shared" ref="T51" si="60">T50+T54</f>
        <v>316.52999999999997</v>
      </c>
      <c r="U51" s="78"/>
      <c r="V51" s="78">
        <f t="shared" ref="V51" si="61">V50+V54</f>
        <v>116.99</v>
      </c>
      <c r="W51" s="78"/>
      <c r="X51" s="78">
        <f t="shared" ref="X51" si="62">X50+X54</f>
        <v>26.82</v>
      </c>
      <c r="Y51" s="52"/>
    </row>
    <row r="52" spans="2:25" s="53" customFormat="1" ht="24" customHeight="1" x14ac:dyDescent="0.3">
      <c r="B52" s="43"/>
      <c r="C52" s="50"/>
      <c r="D52" s="51"/>
      <c r="E52" s="51"/>
      <c r="F52" s="51"/>
      <c r="G52" s="59"/>
      <c r="H52" s="31"/>
      <c r="I52" s="28"/>
      <c r="J52" s="29">
        <f>J50*100/$D50</f>
        <v>11.886756365080883</v>
      </c>
      <c r="K52" s="29"/>
      <c r="L52" s="29">
        <f t="shared" ref="L52:X52" si="63">L50*100/$D50</f>
        <v>37.009528573635478</v>
      </c>
      <c r="M52" s="29"/>
      <c r="N52" s="29">
        <f t="shared" si="63"/>
        <v>19.032503502147527</v>
      </c>
      <c r="O52" s="29"/>
      <c r="P52" s="29">
        <f t="shared" si="63"/>
        <v>20.31602874861149</v>
      </c>
      <c r="Q52" s="29"/>
      <c r="R52" s="29">
        <f t="shared" si="63"/>
        <v>9.415128226415808</v>
      </c>
      <c r="S52" s="29"/>
      <c r="T52" s="29">
        <f t="shared" si="63"/>
        <v>1.6106725909796447</v>
      </c>
      <c r="U52" s="29"/>
      <c r="V52" s="29">
        <f t="shared" si="63"/>
        <v>0.59370990133034318</v>
      </c>
      <c r="W52" s="29"/>
      <c r="X52" s="29">
        <f t="shared" si="63"/>
        <v>0.13567209179882697</v>
      </c>
      <c r="Y52" s="25"/>
    </row>
    <row r="53" spans="2:25" s="53" customFormat="1" ht="24" customHeight="1" x14ac:dyDescent="0.3">
      <c r="B53" s="43"/>
      <c r="C53" s="50"/>
      <c r="D53" s="51"/>
      <c r="E53" s="51"/>
      <c r="F53" s="51"/>
      <c r="G53" s="59"/>
      <c r="H53" s="31"/>
      <c r="I53" s="28"/>
      <c r="J53" s="29">
        <f>$I50*J52%</f>
        <v>75.578374320457243</v>
      </c>
      <c r="K53" s="29"/>
      <c r="L53" s="29">
        <f t="shared" ref="L53:X53" si="64">$I50*L52%</f>
        <v>235.313984576889</v>
      </c>
      <c r="M53" s="29"/>
      <c r="N53" s="29">
        <f t="shared" si="64"/>
        <v>121.01246376735435</v>
      </c>
      <c r="O53" s="29"/>
      <c r="P53" s="29">
        <f t="shared" si="64"/>
        <v>129.17337398942152</v>
      </c>
      <c r="Q53" s="29"/>
      <c r="R53" s="29">
        <f t="shared" si="64"/>
        <v>59.863268289196967</v>
      </c>
      <c r="S53" s="29"/>
      <c r="T53" s="29">
        <f t="shared" si="64"/>
        <v>10.240978467966771</v>
      </c>
      <c r="U53" s="29"/>
      <c r="V53" s="29">
        <f t="shared" si="64"/>
        <v>3.7749262946385862</v>
      </c>
      <c r="W53" s="29"/>
      <c r="X53" s="29">
        <f t="shared" si="64"/>
        <v>0.86263029407530123</v>
      </c>
      <c r="Y53" s="60">
        <f>SUM(J53:X53)</f>
        <v>635.81999999999982</v>
      </c>
    </row>
    <row r="54" spans="2:25" s="53" customFormat="1" ht="24" customHeight="1" x14ac:dyDescent="0.3">
      <c r="B54" s="43"/>
      <c r="C54" s="50"/>
      <c r="D54" s="51"/>
      <c r="E54" s="51"/>
      <c r="F54" s="51"/>
      <c r="G54" s="59"/>
      <c r="H54" s="31"/>
      <c r="I54" s="28"/>
      <c r="J54" s="66">
        <v>76</v>
      </c>
      <c r="K54" s="66"/>
      <c r="L54" s="66">
        <v>235</v>
      </c>
      <c r="M54" s="66"/>
      <c r="N54" s="66">
        <v>121</v>
      </c>
      <c r="O54" s="66"/>
      <c r="P54" s="66">
        <v>129</v>
      </c>
      <c r="Q54" s="66"/>
      <c r="R54" s="72">
        <v>60</v>
      </c>
      <c r="S54" s="72"/>
      <c r="T54" s="66">
        <v>10</v>
      </c>
      <c r="U54" s="66"/>
      <c r="V54" s="66">
        <v>4</v>
      </c>
      <c r="W54" s="66"/>
      <c r="X54" s="67">
        <v>1</v>
      </c>
      <c r="Y54" s="60">
        <f>SUM(J54:X54)</f>
        <v>636</v>
      </c>
    </row>
    <row r="55" spans="2:25" s="53" customFormat="1" ht="24" customHeight="1" x14ac:dyDescent="0.3">
      <c r="B55" s="43"/>
      <c r="C55" s="50" t="s">
        <v>22</v>
      </c>
      <c r="D55" s="51">
        <v>20181.61</v>
      </c>
      <c r="E55" s="51"/>
      <c r="F55" s="51"/>
      <c r="G55" s="59">
        <v>9.9</v>
      </c>
      <c r="H55" s="31">
        <v>20856</v>
      </c>
      <c r="I55" s="28">
        <f>H55-D55</f>
        <v>674.38999999999942</v>
      </c>
      <c r="J55" s="51">
        <v>2407.9</v>
      </c>
      <c r="K55" s="51"/>
      <c r="L55" s="51">
        <v>7519.14</v>
      </c>
      <c r="M55" s="51"/>
      <c r="N55" s="51">
        <v>3817.08</v>
      </c>
      <c r="O55" s="51"/>
      <c r="P55" s="51">
        <v>4171.12</v>
      </c>
      <c r="Q55" s="51"/>
      <c r="R55" s="51">
        <v>1815.84</v>
      </c>
      <c r="S55" s="51"/>
      <c r="T55" s="51">
        <v>280.11</v>
      </c>
      <c r="U55" s="51"/>
      <c r="V55" s="51">
        <v>150.55000000000001</v>
      </c>
      <c r="W55" s="51"/>
      <c r="X55" s="51">
        <v>19.87</v>
      </c>
      <c r="Y55" s="52"/>
    </row>
    <row r="56" spans="2:25" s="53" customFormat="1" ht="24" customHeight="1" x14ac:dyDescent="0.3">
      <c r="B56" s="43"/>
      <c r="C56" s="50"/>
      <c r="D56" s="51"/>
      <c r="E56" s="51"/>
      <c r="F56" s="51"/>
      <c r="G56" s="59"/>
      <c r="H56" s="31"/>
      <c r="I56" s="77">
        <f>SUM(J56:X56)</f>
        <v>20855.61</v>
      </c>
      <c r="J56" s="78">
        <f>J55+J59</f>
        <v>2487.9</v>
      </c>
      <c r="K56" s="78"/>
      <c r="L56" s="78">
        <f t="shared" ref="L56" si="65">L55+L59</f>
        <v>7770.14</v>
      </c>
      <c r="M56" s="78"/>
      <c r="N56" s="78">
        <f t="shared" ref="N56" si="66">N55+N59</f>
        <v>3945.08</v>
      </c>
      <c r="O56" s="78"/>
      <c r="P56" s="78">
        <f t="shared" ref="P56" si="67">P55+P59</f>
        <v>4310.12</v>
      </c>
      <c r="Q56" s="78"/>
      <c r="R56" s="78">
        <f t="shared" ref="R56" si="68">R55+R59</f>
        <v>1876.84</v>
      </c>
      <c r="S56" s="78"/>
      <c r="T56" s="78">
        <f t="shared" ref="T56" si="69">T55+T59</f>
        <v>289.11</v>
      </c>
      <c r="U56" s="78"/>
      <c r="V56" s="78">
        <f t="shared" ref="V56" si="70">V55+V59</f>
        <v>155.55000000000001</v>
      </c>
      <c r="W56" s="78"/>
      <c r="X56" s="78">
        <f t="shared" ref="X56" si="71">X55+X59</f>
        <v>20.87</v>
      </c>
      <c r="Y56" s="52"/>
    </row>
    <row r="57" spans="2:25" s="53" customFormat="1" ht="24" customHeight="1" x14ac:dyDescent="0.3">
      <c r="B57" s="43"/>
      <c r="C57" s="50"/>
      <c r="D57" s="51"/>
      <c r="E57" s="51"/>
      <c r="F57" s="51"/>
      <c r="G57" s="59"/>
      <c r="H57" s="31"/>
      <c r="I57" s="28"/>
      <c r="J57" s="29">
        <f>J55*100/$D55</f>
        <v>11.93115910970433</v>
      </c>
      <c r="K57" s="29"/>
      <c r="L57" s="29">
        <f t="shared" ref="L57:X57" si="72">L55*100/$D55</f>
        <v>37.257384321667104</v>
      </c>
      <c r="M57" s="29"/>
      <c r="N57" s="29">
        <f t="shared" si="72"/>
        <v>18.913654559770009</v>
      </c>
      <c r="O57" s="29"/>
      <c r="P57" s="29">
        <f t="shared" si="72"/>
        <v>20.667924907874049</v>
      </c>
      <c r="Q57" s="29"/>
      <c r="R57" s="29">
        <f t="shared" si="72"/>
        <v>8.9974982174365667</v>
      </c>
      <c r="S57" s="29"/>
      <c r="T57" s="29">
        <f t="shared" si="72"/>
        <v>1.3879467495407947</v>
      </c>
      <c r="U57" s="29"/>
      <c r="V57" s="29">
        <f t="shared" si="72"/>
        <v>0.74597616344781226</v>
      </c>
      <c r="W57" s="29"/>
      <c r="X57" s="29">
        <f t="shared" si="72"/>
        <v>9.8455970559335942E-2</v>
      </c>
      <c r="Y57" s="52"/>
    </row>
    <row r="58" spans="2:25" s="53" customFormat="1" ht="24" customHeight="1" x14ac:dyDescent="0.3">
      <c r="B58" s="43"/>
      <c r="C58" s="50"/>
      <c r="D58" s="51"/>
      <c r="E58" s="51"/>
      <c r="F58" s="51"/>
      <c r="G58" s="59"/>
      <c r="H58" s="31"/>
      <c r="I58" s="28"/>
      <c r="J58" s="29">
        <f>$I55*J57%</f>
        <v>80.462543919934959</v>
      </c>
      <c r="K58" s="29"/>
      <c r="L58" s="29">
        <f t="shared" ref="L58:X58" si="73">$I55*L57%</f>
        <v>251.26007412689057</v>
      </c>
      <c r="M58" s="29"/>
      <c r="N58" s="29">
        <f t="shared" si="73"/>
        <v>127.55179498563287</v>
      </c>
      <c r="O58" s="29"/>
      <c r="P58" s="29">
        <f t="shared" si="73"/>
        <v>139.38241878621167</v>
      </c>
      <c r="Q58" s="29"/>
      <c r="R58" s="29">
        <f t="shared" si="73"/>
        <v>60.678228228570411</v>
      </c>
      <c r="S58" s="29"/>
      <c r="T58" s="29">
        <f t="shared" si="73"/>
        <v>9.3601740842281576</v>
      </c>
      <c r="U58" s="29"/>
      <c r="V58" s="29">
        <f t="shared" si="73"/>
        <v>5.0307886486756965</v>
      </c>
      <c r="W58" s="29"/>
      <c r="X58" s="29">
        <f t="shared" si="73"/>
        <v>0.66397721985510505</v>
      </c>
      <c r="Y58" s="60">
        <f>SUM(J58:X58)</f>
        <v>674.38999999999953</v>
      </c>
    </row>
    <row r="59" spans="2:25" s="53" customFormat="1" ht="24" customHeight="1" x14ac:dyDescent="0.3">
      <c r="B59" s="43"/>
      <c r="C59" s="50"/>
      <c r="D59" s="51"/>
      <c r="E59" s="51"/>
      <c r="F59" s="51"/>
      <c r="G59" s="59"/>
      <c r="H59" s="31"/>
      <c r="I59" s="28"/>
      <c r="J59" s="67">
        <v>80</v>
      </c>
      <c r="K59" s="67"/>
      <c r="L59" s="66">
        <v>251</v>
      </c>
      <c r="M59" s="66"/>
      <c r="N59" s="66">
        <v>128</v>
      </c>
      <c r="O59" s="66"/>
      <c r="P59" s="66">
        <v>139</v>
      </c>
      <c r="Q59" s="66"/>
      <c r="R59" s="72">
        <v>61</v>
      </c>
      <c r="S59" s="72"/>
      <c r="T59" s="66">
        <v>9</v>
      </c>
      <c r="U59" s="66"/>
      <c r="V59" s="66">
        <v>5</v>
      </c>
      <c r="W59" s="66"/>
      <c r="X59" s="67">
        <v>1</v>
      </c>
      <c r="Y59" s="60">
        <f>SUM(J59:X59)</f>
        <v>674</v>
      </c>
    </row>
    <row r="60" spans="2:25" s="53" customFormat="1" ht="24" customHeight="1" x14ac:dyDescent="0.3">
      <c r="B60" s="43"/>
      <c r="C60" s="50" t="s">
        <v>23</v>
      </c>
      <c r="D60" s="51">
        <v>20907.53</v>
      </c>
      <c r="E60" s="51"/>
      <c r="F60" s="51"/>
      <c r="G60" s="59">
        <v>10.199999999999999</v>
      </c>
      <c r="H60" s="31">
        <v>21606</v>
      </c>
      <c r="I60" s="28">
        <f>H60-D60</f>
        <v>698.47000000000116</v>
      </c>
      <c r="J60" s="51">
        <v>2502.7800000000002</v>
      </c>
      <c r="K60" s="51"/>
      <c r="L60" s="51">
        <v>9059.2099999999991</v>
      </c>
      <c r="M60" s="51"/>
      <c r="N60" s="51">
        <v>3522.73</v>
      </c>
      <c r="O60" s="51"/>
      <c r="P60" s="51">
        <v>3797.25</v>
      </c>
      <c r="Q60" s="51"/>
      <c r="R60" s="51">
        <v>1630.24</v>
      </c>
      <c r="S60" s="51"/>
      <c r="T60" s="51">
        <v>276.41000000000003</v>
      </c>
      <c r="U60" s="51"/>
      <c r="V60" s="51">
        <v>109.34</v>
      </c>
      <c r="W60" s="51"/>
      <c r="X60" s="51">
        <v>9.57</v>
      </c>
      <c r="Y60" s="52"/>
    </row>
    <row r="61" spans="2:25" s="53" customFormat="1" ht="24" customHeight="1" x14ac:dyDescent="0.3">
      <c r="B61" s="43"/>
      <c r="C61" s="50"/>
      <c r="D61" s="51"/>
      <c r="E61" s="51"/>
      <c r="F61" s="51"/>
      <c r="G61" s="59"/>
      <c r="H61" s="31"/>
      <c r="I61" s="77">
        <f>SUM(J61:X61)</f>
        <v>21605.530000000002</v>
      </c>
      <c r="J61" s="78">
        <f>J60+J64</f>
        <v>2586.7800000000002</v>
      </c>
      <c r="K61" s="78"/>
      <c r="L61" s="78">
        <f t="shared" ref="L61" si="74">L60+L64</f>
        <v>9361.2099999999991</v>
      </c>
      <c r="M61" s="78"/>
      <c r="N61" s="78">
        <f t="shared" ref="N61" si="75">N60+N64</f>
        <v>3640.73</v>
      </c>
      <c r="O61" s="78"/>
      <c r="P61" s="78">
        <f t="shared" ref="P61" si="76">P60+P64</f>
        <v>3924.25</v>
      </c>
      <c r="Q61" s="78"/>
      <c r="R61" s="78">
        <f t="shared" ref="R61" si="77">R60+R64</f>
        <v>1684.24</v>
      </c>
      <c r="S61" s="78"/>
      <c r="T61" s="78">
        <f t="shared" ref="T61" si="78">T60+T64</f>
        <v>285.41000000000003</v>
      </c>
      <c r="U61" s="78"/>
      <c r="V61" s="78">
        <f t="shared" ref="V61" si="79">V60+V64</f>
        <v>113.34</v>
      </c>
      <c r="W61" s="78"/>
      <c r="X61" s="78">
        <f t="shared" ref="X61" si="80">X60+X64</f>
        <v>9.57</v>
      </c>
      <c r="Y61" s="52"/>
    </row>
    <row r="62" spans="2:25" s="53" customFormat="1" ht="24" customHeight="1" x14ac:dyDescent="0.3">
      <c r="B62" s="43"/>
      <c r="C62" s="50"/>
      <c r="D62" s="51"/>
      <c r="E62" s="51"/>
      <c r="F62" s="51"/>
      <c r="G62" s="59"/>
      <c r="H62" s="31"/>
      <c r="I62" s="28"/>
      <c r="J62" s="29">
        <f>J60*100/$D60</f>
        <v>11.970711030906092</v>
      </c>
      <c r="K62" s="29"/>
      <c r="L62" s="29">
        <f t="shared" ref="L62:X62" si="81">L60*100/$D60</f>
        <v>43.329891192312047</v>
      </c>
      <c r="M62" s="29"/>
      <c r="N62" s="29">
        <f t="shared" si="81"/>
        <v>16.849096952150735</v>
      </c>
      <c r="O62" s="29"/>
      <c r="P62" s="29">
        <f t="shared" si="81"/>
        <v>18.162116711060563</v>
      </c>
      <c r="Q62" s="29"/>
      <c r="R62" s="29">
        <f t="shared" si="81"/>
        <v>7.7973820915239633</v>
      </c>
      <c r="S62" s="29"/>
      <c r="T62" s="29">
        <f t="shared" si="81"/>
        <v>1.3220595641857267</v>
      </c>
      <c r="U62" s="29"/>
      <c r="V62" s="29">
        <f t="shared" si="81"/>
        <v>0.52296947559085172</v>
      </c>
      <c r="W62" s="29"/>
      <c r="X62" s="29">
        <f t="shared" si="81"/>
        <v>4.577298227002425E-2</v>
      </c>
      <c r="Y62" s="60">
        <f>SUM(J62:X62)</f>
        <v>99.999999999999986</v>
      </c>
    </row>
    <row r="63" spans="2:25" s="53" customFormat="1" ht="24" customHeight="1" x14ac:dyDescent="0.3">
      <c r="B63" s="43"/>
      <c r="C63" s="50"/>
      <c r="D63" s="51"/>
      <c r="E63" s="51"/>
      <c r="F63" s="51"/>
      <c r="G63" s="59"/>
      <c r="H63" s="31"/>
      <c r="I63" s="28"/>
      <c r="J63" s="29">
        <f>$I60*J62%</f>
        <v>83.611825337569925</v>
      </c>
      <c r="K63" s="29"/>
      <c r="L63" s="29">
        <f t="shared" ref="L63:X63" si="82">$I60*L62%</f>
        <v>302.64629101094249</v>
      </c>
      <c r="M63" s="29"/>
      <c r="N63" s="29">
        <f t="shared" si="82"/>
        <v>117.68588748168744</v>
      </c>
      <c r="O63" s="29"/>
      <c r="P63" s="29">
        <f t="shared" si="82"/>
        <v>126.85693659174493</v>
      </c>
      <c r="Q63" s="29"/>
      <c r="R63" s="29">
        <f t="shared" si="82"/>
        <v>54.462374694667517</v>
      </c>
      <c r="S63" s="29"/>
      <c r="T63" s="29">
        <f t="shared" si="82"/>
        <v>9.2341894379680607</v>
      </c>
      <c r="U63" s="29"/>
      <c r="V63" s="29">
        <f t="shared" si="82"/>
        <v>3.652784896159428</v>
      </c>
      <c r="W63" s="29"/>
      <c r="X63" s="29">
        <f t="shared" si="82"/>
        <v>0.31971054926143888</v>
      </c>
      <c r="Y63" s="60">
        <f>SUM(J63:X63)</f>
        <v>698.47000000000139</v>
      </c>
    </row>
    <row r="64" spans="2:25" s="53" customFormat="1" ht="24" customHeight="1" x14ac:dyDescent="0.3">
      <c r="B64" s="43"/>
      <c r="C64" s="50"/>
      <c r="D64" s="51"/>
      <c r="E64" s="51"/>
      <c r="F64" s="51"/>
      <c r="G64" s="59"/>
      <c r="H64" s="31"/>
      <c r="I64" s="28"/>
      <c r="J64" s="66">
        <v>84</v>
      </c>
      <c r="K64" s="66"/>
      <c r="L64" s="67">
        <v>302</v>
      </c>
      <c r="M64" s="67"/>
      <c r="N64" s="66">
        <v>118</v>
      </c>
      <c r="O64" s="66"/>
      <c r="P64" s="66">
        <v>127</v>
      </c>
      <c r="Q64" s="66"/>
      <c r="R64" s="72">
        <v>54</v>
      </c>
      <c r="S64" s="72"/>
      <c r="T64" s="66">
        <v>9</v>
      </c>
      <c r="U64" s="66"/>
      <c r="V64" s="66">
        <v>4</v>
      </c>
      <c r="W64" s="66"/>
      <c r="X64" s="67">
        <v>0</v>
      </c>
      <c r="Y64" s="60">
        <f>SUM(J64:X64)</f>
        <v>698</v>
      </c>
    </row>
    <row r="65" spans="2:25" s="53" customFormat="1" ht="24" customHeight="1" x14ac:dyDescent="0.3">
      <c r="B65" s="43"/>
      <c r="C65" s="50" t="s">
        <v>24</v>
      </c>
      <c r="D65" s="51">
        <v>12722.55</v>
      </c>
      <c r="E65" s="51"/>
      <c r="F65" s="51"/>
      <c r="G65" s="59">
        <v>6.2</v>
      </c>
      <c r="H65" s="31">
        <v>13148</v>
      </c>
      <c r="I65" s="28">
        <f>H65-D65</f>
        <v>425.45000000000073</v>
      </c>
      <c r="J65" s="51">
        <v>1827.69</v>
      </c>
      <c r="K65" s="51"/>
      <c r="L65" s="51">
        <v>5375.73</v>
      </c>
      <c r="M65" s="51"/>
      <c r="N65" s="51">
        <v>2101.35</v>
      </c>
      <c r="O65" s="51"/>
      <c r="P65" s="51">
        <v>2305.89</v>
      </c>
      <c r="Q65" s="51"/>
      <c r="R65" s="51">
        <v>918.92</v>
      </c>
      <c r="S65" s="51"/>
      <c r="T65" s="51">
        <v>137.91999999999999</v>
      </c>
      <c r="U65" s="51"/>
      <c r="V65" s="51">
        <v>55.05</v>
      </c>
      <c r="W65" s="51"/>
      <c r="X65" s="51" t="s">
        <v>26</v>
      </c>
      <c r="Y65" s="52"/>
    </row>
    <row r="66" spans="2:25" s="53" customFormat="1" ht="24" customHeight="1" x14ac:dyDescent="0.3">
      <c r="B66" s="43"/>
      <c r="C66" s="50"/>
      <c r="D66" s="51"/>
      <c r="E66" s="51"/>
      <c r="F66" s="51"/>
      <c r="G66" s="59"/>
      <c r="H66" s="31"/>
      <c r="I66" s="77">
        <f>SUM(J66:X66)</f>
        <v>13147.55</v>
      </c>
      <c r="J66" s="78">
        <f>J65+J69</f>
        <v>1888.69</v>
      </c>
      <c r="K66" s="78"/>
      <c r="L66" s="78">
        <f t="shared" ref="L66" si="83">L65+L69</f>
        <v>5555.73</v>
      </c>
      <c r="M66" s="78"/>
      <c r="N66" s="78">
        <f t="shared" ref="N66" si="84">N65+N69</f>
        <v>2171.35</v>
      </c>
      <c r="O66" s="78"/>
      <c r="P66" s="78">
        <f t="shared" ref="P66" si="85">P65+P69</f>
        <v>2382.89</v>
      </c>
      <c r="Q66" s="78"/>
      <c r="R66" s="78">
        <f t="shared" ref="R66" si="86">R65+R69</f>
        <v>949.92</v>
      </c>
      <c r="S66" s="78"/>
      <c r="T66" s="78">
        <f t="shared" ref="T66" si="87">T65+T69</f>
        <v>141.91999999999999</v>
      </c>
      <c r="U66" s="78"/>
      <c r="V66" s="78">
        <f t="shared" ref="V66" si="88">V65+V69</f>
        <v>57.05</v>
      </c>
      <c r="W66" s="78"/>
      <c r="X66" s="78" t="s">
        <v>31</v>
      </c>
      <c r="Y66" s="52"/>
    </row>
    <row r="67" spans="2:25" s="53" customFormat="1" ht="24" customHeight="1" x14ac:dyDescent="0.3">
      <c r="B67" s="43"/>
      <c r="C67" s="50"/>
      <c r="D67" s="51"/>
      <c r="E67" s="51"/>
      <c r="F67" s="51"/>
      <c r="G67" s="59"/>
      <c r="H67" s="31"/>
      <c r="I67" s="28"/>
      <c r="J67" s="29">
        <f>J65*100/$D65</f>
        <v>14.365752148743766</v>
      </c>
      <c r="K67" s="29"/>
      <c r="L67" s="29">
        <f t="shared" ref="L67:V67" si="89">L65*100/$D65</f>
        <v>42.253557659431486</v>
      </c>
      <c r="M67" s="29"/>
      <c r="N67" s="29">
        <f t="shared" si="89"/>
        <v>16.51673603169176</v>
      </c>
      <c r="O67" s="29"/>
      <c r="P67" s="29">
        <f t="shared" si="89"/>
        <v>18.124432601954798</v>
      </c>
      <c r="Q67" s="29"/>
      <c r="R67" s="29">
        <f t="shared" si="89"/>
        <v>7.2227658763376841</v>
      </c>
      <c r="S67" s="29"/>
      <c r="T67" s="29">
        <f t="shared" si="89"/>
        <v>1.0840594063297058</v>
      </c>
      <c r="U67" s="29"/>
      <c r="V67" s="29">
        <f t="shared" si="89"/>
        <v>0.43269627551080564</v>
      </c>
      <c r="W67" s="29"/>
      <c r="X67" s="29" t="s">
        <v>31</v>
      </c>
      <c r="Y67" s="60">
        <f>SUM(J67:X67)</f>
        <v>100</v>
      </c>
    </row>
    <row r="68" spans="2:25" s="53" customFormat="1" ht="24" customHeight="1" x14ac:dyDescent="0.3">
      <c r="B68" s="43"/>
      <c r="C68" s="50"/>
      <c r="D68" s="51"/>
      <c r="E68" s="51"/>
      <c r="F68" s="51"/>
      <c r="G68" s="59"/>
      <c r="H68" s="31"/>
      <c r="I68" s="28"/>
      <c r="J68" s="29">
        <f>$I65*J67%</f>
        <v>61.119092516830456</v>
      </c>
      <c r="K68" s="29"/>
      <c r="L68" s="29">
        <f t="shared" ref="L68:V68" si="90">$I65*L67%</f>
        <v>179.76776106205156</v>
      </c>
      <c r="M68" s="29"/>
      <c r="N68" s="29">
        <f t="shared" si="90"/>
        <v>70.270453446832704</v>
      </c>
      <c r="O68" s="29"/>
      <c r="P68" s="29">
        <f t="shared" si="90"/>
        <v>77.110398505016818</v>
      </c>
      <c r="Q68" s="29"/>
      <c r="R68" s="29">
        <f t="shared" si="90"/>
        <v>30.729257420878728</v>
      </c>
      <c r="S68" s="29"/>
      <c r="T68" s="29">
        <f t="shared" si="90"/>
        <v>4.6121307442297406</v>
      </c>
      <c r="U68" s="29"/>
      <c r="V68" s="29">
        <f t="shared" si="90"/>
        <v>1.8409063041607256</v>
      </c>
      <c r="W68" s="29"/>
      <c r="X68" s="29" t="s">
        <v>31</v>
      </c>
      <c r="Y68" s="60">
        <f>SUM(J68:X68)</f>
        <v>425.45000000000073</v>
      </c>
    </row>
    <row r="69" spans="2:25" s="53" customFormat="1" ht="24" customHeight="1" x14ac:dyDescent="0.3">
      <c r="B69" s="43"/>
      <c r="C69" s="50"/>
      <c r="D69" s="51"/>
      <c r="E69" s="51"/>
      <c r="F69" s="51"/>
      <c r="G69" s="59"/>
      <c r="H69" s="31"/>
      <c r="I69" s="28"/>
      <c r="J69" s="66">
        <v>61</v>
      </c>
      <c r="K69" s="66"/>
      <c r="L69" s="66">
        <v>180</v>
      </c>
      <c r="M69" s="66"/>
      <c r="N69" s="66">
        <v>70</v>
      </c>
      <c r="O69" s="66"/>
      <c r="P69" s="66">
        <v>77</v>
      </c>
      <c r="Q69" s="66"/>
      <c r="R69" s="72">
        <v>31</v>
      </c>
      <c r="S69" s="72"/>
      <c r="T69" s="67">
        <v>4</v>
      </c>
      <c r="U69" s="67"/>
      <c r="V69" s="66">
        <v>2</v>
      </c>
      <c r="W69" s="66"/>
      <c r="X69" s="67">
        <v>0</v>
      </c>
      <c r="Y69" s="60">
        <f>SUM(J69:X69)</f>
        <v>425</v>
      </c>
    </row>
    <row r="70" spans="2:25" s="53" customFormat="1" ht="24" customHeight="1" x14ac:dyDescent="0.3">
      <c r="B70" s="43"/>
      <c r="C70" s="50" t="s">
        <v>25</v>
      </c>
      <c r="D70" s="51">
        <v>6054.2</v>
      </c>
      <c r="E70" s="51"/>
      <c r="F70" s="51"/>
      <c r="G70" s="59">
        <v>3</v>
      </c>
      <c r="H70" s="31">
        <v>6256</v>
      </c>
      <c r="I70" s="28">
        <f>H70-D70</f>
        <v>201.80000000000018</v>
      </c>
      <c r="J70" s="51">
        <v>1001.57</v>
      </c>
      <c r="K70" s="51"/>
      <c r="L70" s="51">
        <v>2291.7600000000002</v>
      </c>
      <c r="M70" s="51"/>
      <c r="N70" s="51">
        <v>1132.18</v>
      </c>
      <c r="O70" s="51"/>
      <c r="P70" s="51">
        <v>1061.05</v>
      </c>
      <c r="Q70" s="51"/>
      <c r="R70" s="51">
        <v>433.7</v>
      </c>
      <c r="S70" s="51"/>
      <c r="T70" s="51">
        <v>96.06</v>
      </c>
      <c r="U70" s="51"/>
      <c r="V70" s="51">
        <v>34.869999999999997</v>
      </c>
      <c r="W70" s="51"/>
      <c r="X70" s="51">
        <v>3.01</v>
      </c>
      <c r="Y70" s="52"/>
    </row>
    <row r="71" spans="2:25" s="53" customFormat="1" ht="24" customHeight="1" x14ac:dyDescent="0.3">
      <c r="B71" s="43"/>
      <c r="C71" s="50"/>
      <c r="D71" s="51"/>
      <c r="E71" s="51"/>
      <c r="F71" s="51"/>
      <c r="G71" s="59"/>
      <c r="H71" s="31"/>
      <c r="I71" s="77">
        <f>SUM(J71:X71)</f>
        <v>6256.2000000000007</v>
      </c>
      <c r="J71" s="78">
        <f>J70+J74</f>
        <v>1034.5700000000002</v>
      </c>
      <c r="K71" s="78"/>
      <c r="L71" s="78">
        <f t="shared" ref="L71" si="91">L70+L74</f>
        <v>2368.7600000000002</v>
      </c>
      <c r="M71" s="78"/>
      <c r="N71" s="78">
        <f t="shared" ref="N71" si="92">N70+N74</f>
        <v>1170.18</v>
      </c>
      <c r="O71" s="78"/>
      <c r="P71" s="78">
        <f t="shared" ref="P71" si="93">P70+P74</f>
        <v>1096.05</v>
      </c>
      <c r="Q71" s="78"/>
      <c r="R71" s="78">
        <f t="shared" ref="R71" si="94">R70+R74</f>
        <v>448.7</v>
      </c>
      <c r="S71" s="78"/>
      <c r="T71" s="78">
        <f t="shared" ref="T71" si="95">T70+T74</f>
        <v>99.06</v>
      </c>
      <c r="U71" s="78"/>
      <c r="V71" s="78">
        <f t="shared" ref="V71:X71" si="96">V70+V74</f>
        <v>35.869999999999997</v>
      </c>
      <c r="W71" s="78"/>
      <c r="X71" s="78">
        <f t="shared" si="96"/>
        <v>3.01</v>
      </c>
      <c r="Y71" s="52"/>
    </row>
    <row r="72" spans="2:25" s="53" customFormat="1" ht="24" customHeight="1" x14ac:dyDescent="0.3">
      <c r="B72" s="43"/>
      <c r="C72" s="50"/>
      <c r="D72" s="51"/>
      <c r="E72" s="51"/>
      <c r="F72" s="51"/>
      <c r="G72" s="59"/>
      <c r="H72" s="31"/>
      <c r="I72" s="28"/>
      <c r="J72" s="29">
        <f>J70*100/$D70</f>
        <v>16.543391364672459</v>
      </c>
      <c r="K72" s="29"/>
      <c r="L72" s="29">
        <f t="shared" ref="L72:V72" si="97">L70*100/$D70</f>
        <v>37.854051732681448</v>
      </c>
      <c r="M72" s="29"/>
      <c r="N72" s="29">
        <f t="shared" si="97"/>
        <v>18.700736678669355</v>
      </c>
      <c r="O72" s="29"/>
      <c r="P72" s="29">
        <f t="shared" si="97"/>
        <v>17.52584982326319</v>
      </c>
      <c r="Q72" s="29"/>
      <c r="R72" s="29">
        <f t="shared" si="97"/>
        <v>7.1636219483994585</v>
      </c>
      <c r="S72" s="29"/>
      <c r="T72" s="29">
        <f t="shared" si="97"/>
        <v>1.5866671071322389</v>
      </c>
      <c r="U72" s="29"/>
      <c r="V72" s="29">
        <f t="shared" si="97"/>
        <v>0.57596379372997253</v>
      </c>
      <c r="W72" s="29"/>
      <c r="X72" s="29" t="s">
        <v>31</v>
      </c>
      <c r="Y72" s="60">
        <f>SUM(J72:X72)</f>
        <v>99.950282448548109</v>
      </c>
    </row>
    <row r="73" spans="2:25" s="53" customFormat="1" ht="24" customHeight="1" x14ac:dyDescent="0.3">
      <c r="B73" s="43"/>
      <c r="C73" s="50"/>
      <c r="D73" s="51"/>
      <c r="E73" s="51"/>
      <c r="F73" s="51"/>
      <c r="G73" s="59"/>
      <c r="H73" s="31"/>
      <c r="I73" s="28"/>
      <c r="J73" s="29">
        <f>$I70*J72%</f>
        <v>33.384563773909051</v>
      </c>
      <c r="K73" s="29"/>
      <c r="L73" s="29">
        <f t="shared" ref="L73:V73" si="98">$I70*L72%</f>
        <v>76.389476396551231</v>
      </c>
      <c r="M73" s="29"/>
      <c r="N73" s="29">
        <f t="shared" si="98"/>
        <v>37.738086617554792</v>
      </c>
      <c r="O73" s="29"/>
      <c r="P73" s="29">
        <f t="shared" si="98"/>
        <v>35.367164943345152</v>
      </c>
      <c r="Q73" s="29"/>
      <c r="R73" s="29">
        <f t="shared" si="98"/>
        <v>14.456189091870119</v>
      </c>
      <c r="S73" s="29"/>
      <c r="T73" s="29">
        <f t="shared" si="98"/>
        <v>3.2018942221928608</v>
      </c>
      <c r="U73" s="29"/>
      <c r="V73" s="29">
        <f t="shared" si="98"/>
        <v>1.1622949357470855</v>
      </c>
      <c r="W73" s="29"/>
      <c r="X73" s="29" t="s">
        <v>31</v>
      </c>
      <c r="Y73" s="60">
        <f>SUM(J73:X73)</f>
        <v>201.69966998117033</v>
      </c>
    </row>
    <row r="74" spans="2:25" s="53" customFormat="1" ht="24" customHeight="1" x14ac:dyDescent="0.3">
      <c r="B74" s="43"/>
      <c r="C74" s="50"/>
      <c r="D74" s="51"/>
      <c r="E74" s="51"/>
      <c r="F74" s="51"/>
      <c r="G74" s="59"/>
      <c r="H74" s="31"/>
      <c r="I74" s="28"/>
      <c r="J74" s="66">
        <v>33</v>
      </c>
      <c r="K74" s="66"/>
      <c r="L74" s="66">
        <v>77</v>
      </c>
      <c r="M74" s="66"/>
      <c r="N74" s="66">
        <v>38</v>
      </c>
      <c r="O74" s="66"/>
      <c r="P74" s="67">
        <v>35</v>
      </c>
      <c r="Q74" s="67"/>
      <c r="R74" s="67">
        <v>15</v>
      </c>
      <c r="S74" s="67"/>
      <c r="T74" s="67">
        <v>3</v>
      </c>
      <c r="U74" s="67"/>
      <c r="V74" s="66">
        <v>1</v>
      </c>
      <c r="W74" s="66"/>
      <c r="X74" s="67">
        <v>0</v>
      </c>
      <c r="Y74" s="60">
        <f>SUM(J74:X74)</f>
        <v>202</v>
      </c>
    </row>
    <row r="75" spans="2:25" s="53" customFormat="1" ht="24" customHeight="1" x14ac:dyDescent="0.3">
      <c r="B75" s="43"/>
      <c r="C75" s="50" t="s">
        <v>27</v>
      </c>
      <c r="D75" s="51">
        <v>13867.1</v>
      </c>
      <c r="E75" s="51"/>
      <c r="F75" s="51"/>
      <c r="G75" s="59">
        <v>6.8</v>
      </c>
      <c r="H75" s="31">
        <v>14330</v>
      </c>
      <c r="I75" s="28">
        <f>H75-D75</f>
        <v>462.89999999999964</v>
      </c>
      <c r="J75" s="51">
        <v>2042.62</v>
      </c>
      <c r="K75" s="51"/>
      <c r="L75" s="51">
        <v>4699.4799999999996</v>
      </c>
      <c r="M75" s="51"/>
      <c r="N75" s="51">
        <v>1952.2</v>
      </c>
      <c r="O75" s="51"/>
      <c r="P75" s="51">
        <v>2987.78</v>
      </c>
      <c r="Q75" s="51"/>
      <c r="R75" s="51">
        <v>1760.04</v>
      </c>
      <c r="S75" s="51"/>
      <c r="T75" s="51">
        <v>297.75</v>
      </c>
      <c r="U75" s="51"/>
      <c r="V75" s="51">
        <v>106.87</v>
      </c>
      <c r="W75" s="51"/>
      <c r="X75" s="51">
        <v>20.36</v>
      </c>
      <c r="Y75" s="54"/>
    </row>
    <row r="76" spans="2:25" s="53" customFormat="1" ht="24" customHeight="1" x14ac:dyDescent="0.3">
      <c r="B76" s="43"/>
      <c r="C76" s="50"/>
      <c r="D76" s="51"/>
      <c r="E76" s="51"/>
      <c r="F76" s="51"/>
      <c r="G76" s="59"/>
      <c r="H76" s="31"/>
      <c r="I76" s="77">
        <f>SUM(J76:X76)</f>
        <v>14330.1</v>
      </c>
      <c r="J76" s="78">
        <f>J75+J79</f>
        <v>2110.62</v>
      </c>
      <c r="K76" s="78"/>
      <c r="L76" s="78">
        <f t="shared" ref="L76" si="99">L75+L79</f>
        <v>4856.4799999999996</v>
      </c>
      <c r="M76" s="78"/>
      <c r="N76" s="78">
        <f t="shared" ref="N76" si="100">N75+N79</f>
        <v>2017.2</v>
      </c>
      <c r="O76" s="78"/>
      <c r="P76" s="78">
        <f t="shared" ref="P76" si="101">P75+P79</f>
        <v>3087.78</v>
      </c>
      <c r="Q76" s="78"/>
      <c r="R76" s="78">
        <f t="shared" ref="R76" si="102">R75+R79</f>
        <v>1819.04</v>
      </c>
      <c r="S76" s="78"/>
      <c r="T76" s="78">
        <f t="shared" ref="T76" si="103">T75+T79</f>
        <v>307.75</v>
      </c>
      <c r="U76" s="78"/>
      <c r="V76" s="78">
        <f t="shared" ref="V76" si="104">V75+V79</f>
        <v>110.87</v>
      </c>
      <c r="W76" s="78"/>
      <c r="X76" s="78">
        <f t="shared" ref="X76" si="105">X75+X79</f>
        <v>20.36</v>
      </c>
      <c r="Y76" s="54"/>
    </row>
    <row r="77" spans="2:25" s="53" customFormat="1" ht="24" customHeight="1" x14ac:dyDescent="0.3">
      <c r="B77" s="43"/>
      <c r="C77" s="50"/>
      <c r="D77" s="51"/>
      <c r="E77" s="51"/>
      <c r="F77" s="51"/>
      <c r="G77" s="59"/>
      <c r="H77" s="31"/>
      <c r="I77" s="28"/>
      <c r="J77" s="29">
        <f>J75*100/$D75</f>
        <v>14.729972380670796</v>
      </c>
      <c r="K77" s="29"/>
      <c r="L77" s="29">
        <f t="shared" ref="L77" si="106">L75*100/$D75</f>
        <v>33.889421724801863</v>
      </c>
      <c r="M77" s="29"/>
      <c r="N77" s="29">
        <f t="shared" ref="N77" si="107">N75*100/$D75</f>
        <v>14.07792544944509</v>
      </c>
      <c r="O77" s="29"/>
      <c r="P77" s="29">
        <f t="shared" ref="P77" si="108">P75*100/$D75</f>
        <v>21.545817077831703</v>
      </c>
      <c r="Q77" s="29"/>
      <c r="R77" s="29">
        <f t="shared" ref="R77" si="109">R75*100/$D75</f>
        <v>12.692199522611071</v>
      </c>
      <c r="S77" s="29"/>
      <c r="T77" s="29">
        <f t="shared" ref="T77" si="110">T75*100/$D75</f>
        <v>2.1471684779081421</v>
      </c>
      <c r="U77" s="29"/>
      <c r="V77" s="29">
        <f t="shared" ref="V77" si="111">V75*100/$D75</f>
        <v>0.77067303185237002</v>
      </c>
      <c r="W77" s="29"/>
      <c r="X77" s="29" t="s">
        <v>31</v>
      </c>
      <c r="Y77" s="60">
        <f>SUM(J77:X77)</f>
        <v>99.853177665121038</v>
      </c>
    </row>
    <row r="78" spans="2:25" s="53" customFormat="1" ht="24" customHeight="1" x14ac:dyDescent="0.3">
      <c r="B78" s="43"/>
      <c r="C78" s="50"/>
      <c r="D78" s="51"/>
      <c r="E78" s="51"/>
      <c r="F78" s="51"/>
      <c r="G78" s="59"/>
      <c r="H78" s="31"/>
      <c r="I78" s="28"/>
      <c r="J78" s="29">
        <f>$I75*J77%</f>
        <v>68.185042150125071</v>
      </c>
      <c r="K78" s="29"/>
      <c r="L78" s="29">
        <f t="shared" ref="L78" si="112">$I75*L77%</f>
        <v>156.87413316410772</v>
      </c>
      <c r="M78" s="29"/>
      <c r="N78" s="29">
        <f t="shared" ref="N78" si="113">$I75*N77%</f>
        <v>65.166716905481266</v>
      </c>
      <c r="O78" s="29"/>
      <c r="P78" s="29">
        <f t="shared" ref="P78" si="114">$I75*P77%</f>
        <v>99.735587253282873</v>
      </c>
      <c r="Q78" s="29"/>
      <c r="R78" s="29">
        <f t="shared" ref="R78" si="115">$I75*R77%</f>
        <v>58.752191590166611</v>
      </c>
      <c r="S78" s="29"/>
      <c r="T78" s="29">
        <f t="shared" ref="T78" si="116">$I75*T77%</f>
        <v>9.9392428842367817</v>
      </c>
      <c r="U78" s="29"/>
      <c r="V78" s="29">
        <f t="shared" ref="V78" si="117">$I75*V77%</f>
        <v>3.5674454644446176</v>
      </c>
      <c r="W78" s="29"/>
      <c r="X78" s="29" t="s">
        <v>31</v>
      </c>
      <c r="Y78" s="60">
        <f>SUM(J78:X78)</f>
        <v>462.22035941184492</v>
      </c>
    </row>
    <row r="79" spans="2:25" s="53" customFormat="1" ht="24" customHeight="1" x14ac:dyDescent="0.3">
      <c r="B79" s="43"/>
      <c r="C79" s="50"/>
      <c r="D79" s="51"/>
      <c r="E79" s="51"/>
      <c r="F79" s="51"/>
      <c r="G79" s="59"/>
      <c r="H79" s="31">
        <f>SUM(H15:H78)</f>
        <v>211087</v>
      </c>
      <c r="I79" s="28"/>
      <c r="J79" s="66">
        <v>68</v>
      </c>
      <c r="K79" s="66"/>
      <c r="L79" s="66">
        <v>157</v>
      </c>
      <c r="M79" s="66"/>
      <c r="N79" s="66">
        <v>65</v>
      </c>
      <c r="O79" s="66"/>
      <c r="P79" s="66">
        <v>100</v>
      </c>
      <c r="Q79" s="66"/>
      <c r="R79" s="66">
        <v>59</v>
      </c>
      <c r="S79" s="66"/>
      <c r="T79" s="66">
        <v>10</v>
      </c>
      <c r="U79" s="66"/>
      <c r="V79" s="66">
        <v>4</v>
      </c>
      <c r="W79" s="66"/>
      <c r="X79" s="66">
        <v>0</v>
      </c>
      <c r="Y79" s="60">
        <f>SUM(J79:X79)</f>
        <v>463</v>
      </c>
    </row>
    <row r="80" spans="2:25" ht="11.25" customHeight="1" x14ac:dyDescent="0.3">
      <c r="B80" s="55"/>
      <c r="C80" s="56"/>
      <c r="D80" s="35"/>
      <c r="E80" s="35"/>
      <c r="F80" s="35"/>
      <c r="G80" s="35"/>
      <c r="H80" s="35"/>
      <c r="I80" s="35"/>
      <c r="J80" s="55"/>
      <c r="K80" s="55"/>
      <c r="L80" s="35"/>
      <c r="M80" s="35"/>
      <c r="N80" s="55"/>
      <c r="O80" s="55"/>
      <c r="P80" s="35"/>
      <c r="Q80" s="35"/>
      <c r="R80" s="55"/>
      <c r="S80" s="55"/>
      <c r="T80" s="35"/>
      <c r="U80" s="35"/>
      <c r="V80" s="55"/>
      <c r="W80" s="55"/>
      <c r="X80" s="35"/>
      <c r="Y80" s="55"/>
    </row>
    <row r="81" spans="4:26" ht="27" customHeight="1" x14ac:dyDescent="0.25">
      <c r="Z81" s="57"/>
    </row>
    <row r="82" spans="4:26" ht="20.25" customHeight="1" x14ac:dyDescent="0.3">
      <c r="D82" s="34"/>
      <c r="E82" s="34"/>
      <c r="F82" s="34"/>
      <c r="G82" s="34"/>
      <c r="H82" s="34"/>
      <c r="I82" s="34"/>
      <c r="J82" s="34"/>
      <c r="K82" s="34"/>
      <c r="L82" s="34"/>
      <c r="M82" s="34"/>
      <c r="P82" s="34"/>
      <c r="Q82" s="34"/>
      <c r="T82" s="34"/>
      <c r="U82" s="34"/>
    </row>
    <row r="83" spans="4:26" ht="18.75" x14ac:dyDescent="0.3">
      <c r="D83" s="34"/>
      <c r="E83" s="34"/>
      <c r="F83" s="34"/>
      <c r="G83" s="34"/>
      <c r="H83" s="34"/>
      <c r="I83" s="34"/>
      <c r="J83" s="34"/>
      <c r="K83" s="34"/>
      <c r="L83" s="34"/>
      <c r="M83" s="34"/>
      <c r="P83" s="34"/>
      <c r="Q83" s="34"/>
      <c r="T83" s="34"/>
      <c r="U83" s="34"/>
      <c r="Y83" s="58"/>
    </row>
    <row r="84" spans="4:26" ht="18.75" x14ac:dyDescent="0.3"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4:26" ht="18.75" x14ac:dyDescent="0.3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4:26" ht="18.75" x14ac:dyDescent="0.3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4:26" ht="18.75" x14ac:dyDescent="0.3"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4:26" ht="18.75" x14ac:dyDescent="0.3"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4:26" ht="18.75" x14ac:dyDescent="0.3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4:26" ht="18.75" x14ac:dyDescent="0.3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4:26" ht="18.75" x14ac:dyDescent="0.3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4:26" ht="18.75" x14ac:dyDescent="0.3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4:26" ht="18.75" x14ac:dyDescent="0.3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4:26" ht="18.75" x14ac:dyDescent="0.3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4:26" ht="18.75" x14ac:dyDescent="0.3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4:26" ht="18.75" x14ac:dyDescent="0.3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4:17" ht="18.75" x14ac:dyDescent="0.3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4:17" ht="18.75" x14ac:dyDescent="0.3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</sheetData>
  <mergeCells count="11">
    <mergeCell ref="X6:Y7"/>
    <mergeCell ref="B5:C7"/>
    <mergeCell ref="D5:I7"/>
    <mergeCell ref="J5:Y5"/>
    <mergeCell ref="J6:J7"/>
    <mergeCell ref="L6:L7"/>
    <mergeCell ref="N6:N7"/>
    <mergeCell ref="P6:P7"/>
    <mergeCell ref="R6:R7"/>
    <mergeCell ref="T6:T7"/>
    <mergeCell ref="V6:V7"/>
  </mergeCells>
  <pageMargins left="0.31496062992125984" right="0.19685039370078741" top="0.59055118110236227" bottom="0.31496062992125984" header="0.19685039370078741" footer="0.19685039370078741"/>
  <pageSetup paperSize="9" orientation="landscape" r:id="rId1"/>
  <headerFooter alignWithMargins="0"/>
  <colBreaks count="1" manualBreakCount="1">
    <brk id="26" max="2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7" workbookViewId="0">
      <selection activeCell="B14" sqref="B14:B55"/>
    </sheetView>
  </sheetViews>
  <sheetFormatPr defaultRowHeight="14.25" x14ac:dyDescent="0.2"/>
  <cols>
    <col min="1" max="1" width="28" style="146" customWidth="1"/>
    <col min="2" max="2" width="15.83203125" style="148" customWidth="1"/>
    <col min="3" max="3" width="14.5" style="148" customWidth="1"/>
    <col min="4" max="4" width="9.33203125" style="148"/>
    <col min="5" max="5" width="4.1640625" style="148" customWidth="1"/>
    <col min="6" max="6" width="22" style="148" customWidth="1"/>
    <col min="7" max="7" width="4.6640625" style="148" customWidth="1"/>
    <col min="8" max="8" width="22" style="148" customWidth="1"/>
    <col min="9" max="9" width="6" style="148" customWidth="1"/>
    <col min="10" max="10" width="22" style="148" customWidth="1"/>
    <col min="11" max="11" width="6.6640625" style="148" customWidth="1"/>
    <col min="12" max="12" width="39.5" style="148" customWidth="1"/>
    <col min="13" max="13" width="7.83203125" style="148" customWidth="1"/>
    <col min="14" max="14" width="22" style="148" customWidth="1"/>
    <col min="15" max="16384" width="9.33203125" style="148"/>
  </cols>
  <sheetData>
    <row r="1" spans="1:17" s="107" customFormat="1" ht="19.5" customHeight="1" x14ac:dyDescent="0.45">
      <c r="A1" s="106" t="s">
        <v>38</v>
      </c>
      <c r="L1" s="108"/>
      <c r="M1" s="108"/>
    </row>
    <row r="2" spans="1:17" s="109" customFormat="1" ht="19.5" customHeight="1" x14ac:dyDescent="0.45">
      <c r="A2" s="109" t="s">
        <v>39</v>
      </c>
    </row>
    <row r="3" spans="1:17" s="109" customFormat="1" ht="19.5" customHeight="1" x14ac:dyDescent="0.45">
      <c r="L3" s="109" t="s">
        <v>40</v>
      </c>
      <c r="N3" s="109" t="s">
        <v>41</v>
      </c>
    </row>
    <row r="4" spans="1:17" s="110" customFormat="1" ht="21" customHeight="1" x14ac:dyDescent="0.45">
      <c r="B4" s="111" t="s">
        <v>42</v>
      </c>
      <c r="C4" s="112"/>
      <c r="D4" s="113" t="s">
        <v>43</v>
      </c>
      <c r="E4" s="114"/>
      <c r="F4" s="114"/>
      <c r="G4" s="114"/>
      <c r="H4" s="114"/>
      <c r="I4" s="114"/>
      <c r="J4" s="114"/>
      <c r="K4" s="114"/>
      <c r="L4" s="114"/>
      <c r="M4" s="115"/>
    </row>
    <row r="5" spans="1:17" s="110" customFormat="1" ht="19.5" customHeight="1" x14ac:dyDescent="0.45">
      <c r="A5" s="116"/>
      <c r="B5" s="116"/>
      <c r="C5" s="116"/>
      <c r="D5" s="111" t="s">
        <v>42</v>
      </c>
      <c r="E5" s="111"/>
      <c r="F5" s="111" t="s">
        <v>44</v>
      </c>
      <c r="G5" s="112"/>
      <c r="H5" s="117" t="s">
        <v>45</v>
      </c>
      <c r="I5" s="118"/>
      <c r="J5" s="119"/>
      <c r="K5" s="119"/>
      <c r="L5" s="120" t="s">
        <v>46</v>
      </c>
      <c r="M5" s="121"/>
      <c r="N5" s="116"/>
    </row>
    <row r="6" spans="1:17" s="110" customFormat="1" ht="24" customHeight="1" x14ac:dyDescent="0.45">
      <c r="A6" s="116"/>
      <c r="B6" s="116"/>
      <c r="C6" s="116"/>
      <c r="D6" s="116"/>
      <c r="E6" s="116"/>
      <c r="F6" s="116"/>
      <c r="G6" s="116"/>
      <c r="H6" s="116" t="s">
        <v>47</v>
      </c>
      <c r="I6" s="116"/>
      <c r="J6" s="116"/>
      <c r="K6" s="122"/>
      <c r="L6" s="121"/>
      <c r="M6" s="121"/>
      <c r="N6" s="116"/>
      <c r="Q6" s="123"/>
    </row>
    <row r="7" spans="1:17" s="127" customFormat="1" ht="24" customHeight="1" x14ac:dyDescent="0.45">
      <c r="A7" s="116"/>
      <c r="B7" s="116"/>
      <c r="C7" s="116"/>
      <c r="D7" s="116"/>
      <c r="E7" s="116"/>
      <c r="F7" s="116"/>
      <c r="G7" s="116"/>
      <c r="H7" s="124" t="s">
        <v>48</v>
      </c>
      <c r="I7" s="124"/>
      <c r="J7" s="125"/>
      <c r="K7" s="126"/>
      <c r="L7" s="121"/>
      <c r="M7" s="121"/>
      <c r="N7" s="111" t="s">
        <v>49</v>
      </c>
      <c r="Q7" s="123"/>
    </row>
    <row r="8" spans="1:17" s="110" customFormat="1" ht="24.75" customHeight="1" x14ac:dyDescent="0.45">
      <c r="A8" s="111" t="s">
        <v>50</v>
      </c>
      <c r="B8" s="116"/>
      <c r="C8" s="116"/>
      <c r="D8" s="116"/>
      <c r="E8" s="116"/>
      <c r="F8" s="116" t="s">
        <v>51</v>
      </c>
      <c r="G8" s="116"/>
      <c r="H8" s="128" t="s">
        <v>52</v>
      </c>
      <c r="I8" s="129"/>
      <c r="J8" s="130" t="s">
        <v>53</v>
      </c>
      <c r="K8" s="131"/>
      <c r="L8" s="132" t="s">
        <v>54</v>
      </c>
      <c r="M8" s="132"/>
      <c r="N8" s="133" t="s">
        <v>55</v>
      </c>
      <c r="Q8" s="127"/>
    </row>
    <row r="9" spans="1:17" s="110" customFormat="1" ht="37.5" customHeight="1" x14ac:dyDescent="0.45">
      <c r="A9" s="133" t="s">
        <v>56</v>
      </c>
      <c r="B9" s="133" t="s">
        <v>57</v>
      </c>
      <c r="C9" s="133"/>
      <c r="D9" s="133" t="s">
        <v>58</v>
      </c>
      <c r="E9" s="133"/>
      <c r="F9" s="133" t="s">
        <v>59</v>
      </c>
      <c r="G9" s="133"/>
      <c r="H9" s="134"/>
      <c r="I9" s="135"/>
      <c r="J9" s="131"/>
      <c r="K9" s="131"/>
      <c r="L9" s="132" t="s">
        <v>60</v>
      </c>
      <c r="M9" s="132"/>
      <c r="N9" s="133"/>
    </row>
    <row r="10" spans="1:17" s="110" customFormat="1" ht="18.75" customHeight="1" x14ac:dyDescent="0.45">
      <c r="A10" s="133"/>
      <c r="B10" s="133"/>
      <c r="C10" s="133"/>
      <c r="D10" s="133"/>
      <c r="E10" s="133"/>
      <c r="F10" s="133"/>
      <c r="G10" s="133"/>
      <c r="H10" s="136" t="s">
        <v>61</v>
      </c>
      <c r="I10" s="137"/>
      <c r="J10" s="135" t="s">
        <v>54</v>
      </c>
      <c r="K10" s="135"/>
      <c r="L10" s="132" t="s">
        <v>62</v>
      </c>
      <c r="M10" s="132"/>
      <c r="N10" s="133"/>
    </row>
    <row r="11" spans="1:17" s="110" customFormat="1" ht="18.75" customHeight="1" x14ac:dyDescent="0.45">
      <c r="A11" s="133"/>
      <c r="B11" s="133"/>
      <c r="C11" s="133"/>
      <c r="D11" s="133"/>
      <c r="E11" s="133"/>
      <c r="F11" s="133"/>
      <c r="G11" s="133"/>
      <c r="H11" s="136" t="s">
        <v>63</v>
      </c>
      <c r="I11" s="137"/>
      <c r="J11" s="138" t="s">
        <v>60</v>
      </c>
      <c r="K11" s="138"/>
      <c r="L11" s="132" t="s">
        <v>64</v>
      </c>
      <c r="M11" s="132"/>
      <c r="N11" s="133"/>
    </row>
    <row r="12" spans="1:17" s="110" customFormat="1" ht="18.75" customHeight="1" x14ac:dyDescent="0.45">
      <c r="A12" s="133"/>
      <c r="B12" s="139"/>
      <c r="C12" s="139"/>
      <c r="D12" s="139"/>
      <c r="E12" s="139"/>
      <c r="F12" s="139"/>
      <c r="G12" s="139"/>
      <c r="H12" s="140" t="s">
        <v>65</v>
      </c>
      <c r="I12" s="141"/>
      <c r="J12" s="142"/>
      <c r="K12" s="142"/>
      <c r="L12" s="125" t="s">
        <v>66</v>
      </c>
      <c r="M12" s="125"/>
      <c r="N12" s="143"/>
    </row>
    <row r="13" spans="1:17" s="145" customFormat="1" ht="17.25" customHeight="1" x14ac:dyDescent="0.45">
      <c r="A13" s="139"/>
      <c r="B13" s="144">
        <f t="shared" ref="B13" si="0">A13+1</f>
        <v>1</v>
      </c>
      <c r="C13" s="144"/>
      <c r="D13" s="144">
        <f>B13+1</f>
        <v>2</v>
      </c>
      <c r="E13" s="144"/>
      <c r="F13" s="144">
        <f>D13+1</f>
        <v>3</v>
      </c>
      <c r="G13" s="144"/>
      <c r="H13" s="144">
        <f>F13+1</f>
        <v>4</v>
      </c>
      <c r="I13" s="144"/>
      <c r="J13" s="144">
        <f>H13+1</f>
        <v>5</v>
      </c>
      <c r="K13" s="144"/>
      <c r="L13" s="144">
        <f>J13+1</f>
        <v>6</v>
      </c>
      <c r="M13" s="144"/>
      <c r="N13" s="144">
        <f>L13+1</f>
        <v>7</v>
      </c>
    </row>
    <row r="14" spans="1:17" x14ac:dyDescent="0.2">
      <c r="A14" s="146" t="s">
        <v>67</v>
      </c>
      <c r="B14" s="149">
        <v>297980.88</v>
      </c>
      <c r="C14" s="147"/>
      <c r="D14" s="147">
        <v>263799.17</v>
      </c>
      <c r="E14" s="147"/>
      <c r="F14" s="147">
        <v>128019.54</v>
      </c>
      <c r="G14" s="147"/>
      <c r="H14" s="147">
        <v>57058.26</v>
      </c>
      <c r="I14" s="147"/>
      <c r="J14" s="147">
        <v>48224.37</v>
      </c>
      <c r="K14" s="147"/>
      <c r="L14" s="147">
        <v>30497</v>
      </c>
      <c r="M14" s="147"/>
      <c r="N14" s="147">
        <v>34181.71</v>
      </c>
    </row>
    <row r="15" spans="1:17" x14ac:dyDescent="0.2">
      <c r="A15" s="146" t="s">
        <v>68</v>
      </c>
      <c r="B15" s="149">
        <v>11021.45</v>
      </c>
      <c r="C15" s="147"/>
      <c r="D15" s="147">
        <v>2538.19</v>
      </c>
      <c r="E15" s="147"/>
      <c r="F15" s="147">
        <v>1296.17</v>
      </c>
      <c r="G15" s="147"/>
      <c r="H15" s="147">
        <v>399.34</v>
      </c>
      <c r="I15" s="147"/>
      <c r="J15" s="147">
        <v>76.7</v>
      </c>
      <c r="K15" s="147"/>
      <c r="L15" s="147">
        <v>765.98</v>
      </c>
      <c r="M15" s="147"/>
      <c r="N15" s="147">
        <v>8483.26</v>
      </c>
    </row>
    <row r="16" spans="1:17" x14ac:dyDescent="0.2">
      <c r="A16" s="146" t="s">
        <v>69</v>
      </c>
      <c r="B16" s="149">
        <v>14239.79</v>
      </c>
      <c r="C16" s="147"/>
      <c r="D16" s="147">
        <v>5936.58</v>
      </c>
      <c r="E16" s="147"/>
      <c r="F16" s="147">
        <v>2635.02</v>
      </c>
      <c r="G16" s="147"/>
      <c r="H16" s="147">
        <v>871.62</v>
      </c>
      <c r="I16" s="147"/>
      <c r="J16" s="147">
        <v>531.02</v>
      </c>
      <c r="K16" s="147"/>
      <c r="L16" s="147">
        <v>1898.92</v>
      </c>
      <c r="M16" s="147"/>
      <c r="N16" s="147">
        <v>8303.2099999999991</v>
      </c>
    </row>
    <row r="17" spans="1:14" x14ac:dyDescent="0.2">
      <c r="A17" s="146" t="s">
        <v>70</v>
      </c>
      <c r="B17" s="149">
        <v>16760.88</v>
      </c>
      <c r="C17" s="147"/>
      <c r="D17" s="147">
        <v>12132.25</v>
      </c>
      <c r="E17" s="147"/>
      <c r="F17" s="147">
        <v>4408.18</v>
      </c>
      <c r="G17" s="147"/>
      <c r="H17" s="147">
        <v>1726.24</v>
      </c>
      <c r="I17" s="147"/>
      <c r="J17" s="147">
        <v>1405.83</v>
      </c>
      <c r="K17" s="147"/>
      <c r="L17" s="147">
        <v>4592</v>
      </c>
      <c r="M17" s="147"/>
      <c r="N17" s="147">
        <v>4628.63</v>
      </c>
    </row>
    <row r="18" spans="1:14" x14ac:dyDescent="0.2">
      <c r="A18" s="146" t="s">
        <v>71</v>
      </c>
      <c r="B18" s="149">
        <v>19153.21</v>
      </c>
      <c r="C18" s="147"/>
      <c r="D18" s="147">
        <v>17229.150000000001</v>
      </c>
      <c r="E18" s="147"/>
      <c r="F18" s="147">
        <v>6951.62</v>
      </c>
      <c r="G18" s="147"/>
      <c r="H18" s="147">
        <v>2347.9</v>
      </c>
      <c r="I18" s="147"/>
      <c r="J18" s="147">
        <v>2144.7600000000002</v>
      </c>
      <c r="K18" s="147"/>
      <c r="L18" s="147">
        <v>5784.87</v>
      </c>
      <c r="M18" s="147"/>
      <c r="N18" s="147">
        <v>1924.06</v>
      </c>
    </row>
    <row r="19" spans="1:14" x14ac:dyDescent="0.2">
      <c r="A19" s="146" t="s">
        <v>72</v>
      </c>
      <c r="B19" s="149">
        <v>21695.59</v>
      </c>
      <c r="C19" s="147"/>
      <c r="D19" s="147">
        <v>20242.07</v>
      </c>
      <c r="E19" s="147"/>
      <c r="F19" s="147">
        <v>8262.3799999999992</v>
      </c>
      <c r="G19" s="147"/>
      <c r="H19" s="147">
        <v>3418.38</v>
      </c>
      <c r="I19" s="147"/>
      <c r="J19" s="147">
        <v>3222.75</v>
      </c>
      <c r="K19" s="147"/>
      <c r="L19" s="147">
        <v>5338.56</v>
      </c>
      <c r="M19" s="147"/>
      <c r="N19" s="147">
        <v>1453.52</v>
      </c>
    </row>
    <row r="20" spans="1:14" x14ac:dyDescent="0.2">
      <c r="A20" s="146" t="s">
        <v>73</v>
      </c>
      <c r="B20" s="149">
        <v>21812.53</v>
      </c>
      <c r="C20" s="147"/>
      <c r="D20" s="147">
        <v>21094.7</v>
      </c>
      <c r="E20" s="147"/>
      <c r="F20" s="147">
        <v>9840.4699999999993</v>
      </c>
      <c r="G20" s="147"/>
      <c r="H20" s="147">
        <v>4076.02</v>
      </c>
      <c r="I20" s="147"/>
      <c r="J20" s="147">
        <v>3799.58</v>
      </c>
      <c r="K20" s="147"/>
      <c r="L20" s="147">
        <v>3378.63</v>
      </c>
      <c r="M20" s="147"/>
      <c r="N20" s="147">
        <v>717.83</v>
      </c>
    </row>
    <row r="21" spans="1:14" x14ac:dyDescent="0.2">
      <c r="A21" s="146" t="s">
        <v>74</v>
      </c>
      <c r="B21" s="149">
        <v>25099.83</v>
      </c>
      <c r="C21" s="147"/>
      <c r="D21" s="147">
        <v>24680.3</v>
      </c>
      <c r="E21" s="147"/>
      <c r="F21" s="147">
        <v>12052.05</v>
      </c>
      <c r="G21" s="147"/>
      <c r="H21" s="147">
        <v>5832.69</v>
      </c>
      <c r="I21" s="147"/>
      <c r="J21" s="147">
        <v>4798.83</v>
      </c>
      <c r="K21" s="147"/>
      <c r="L21" s="147">
        <v>1996.73</v>
      </c>
      <c r="M21" s="147"/>
      <c r="N21" s="147">
        <v>419.53</v>
      </c>
    </row>
    <row r="22" spans="1:14" x14ac:dyDescent="0.2">
      <c r="A22" s="146" t="s">
        <v>75</v>
      </c>
      <c r="B22" s="149">
        <v>34476.370000000003</v>
      </c>
      <c r="C22" s="147"/>
      <c r="D22" s="147">
        <v>33929.42</v>
      </c>
      <c r="E22" s="147"/>
      <c r="F22" s="147">
        <v>15908.22</v>
      </c>
      <c r="G22" s="147"/>
      <c r="H22" s="147">
        <v>8867.59</v>
      </c>
      <c r="I22" s="147"/>
      <c r="J22" s="147">
        <v>7258.87</v>
      </c>
      <c r="K22" s="147"/>
      <c r="L22" s="147">
        <v>1894.74</v>
      </c>
      <c r="M22" s="147"/>
      <c r="N22" s="147">
        <v>546.95000000000005</v>
      </c>
    </row>
    <row r="23" spans="1:14" x14ac:dyDescent="0.2">
      <c r="A23" s="146" t="s">
        <v>76</v>
      </c>
      <c r="B23" s="149">
        <v>38626.839999999997</v>
      </c>
      <c r="C23" s="147"/>
      <c r="D23" s="147">
        <v>38048.230000000003</v>
      </c>
      <c r="E23" s="147"/>
      <c r="F23" s="147">
        <v>17587.22</v>
      </c>
      <c r="G23" s="147"/>
      <c r="H23" s="147">
        <v>10372.39</v>
      </c>
      <c r="I23" s="147"/>
      <c r="J23" s="147">
        <v>8545.4599999999991</v>
      </c>
      <c r="K23" s="147"/>
      <c r="L23" s="147">
        <v>1543.16</v>
      </c>
      <c r="M23" s="147"/>
      <c r="N23" s="147">
        <v>578.61</v>
      </c>
    </row>
    <row r="24" spans="1:14" x14ac:dyDescent="0.2">
      <c r="A24" s="146" t="s">
        <v>77</v>
      </c>
      <c r="B24" s="149">
        <v>37566</v>
      </c>
      <c r="C24" s="147"/>
      <c r="D24" s="147">
        <v>36845.58</v>
      </c>
      <c r="E24" s="147"/>
      <c r="F24" s="147">
        <v>18162.73</v>
      </c>
      <c r="G24" s="147"/>
      <c r="H24" s="147">
        <v>9331.5</v>
      </c>
      <c r="I24" s="147"/>
      <c r="J24" s="147">
        <v>8008.45</v>
      </c>
      <c r="K24" s="147"/>
      <c r="L24" s="147">
        <v>1342.9</v>
      </c>
      <c r="M24" s="147"/>
      <c r="N24" s="147">
        <v>720.42</v>
      </c>
    </row>
    <row r="25" spans="1:14" x14ac:dyDescent="0.2">
      <c r="A25" s="146" t="s">
        <v>78</v>
      </c>
      <c r="B25" s="149">
        <v>23802.76</v>
      </c>
      <c r="C25" s="147"/>
      <c r="D25" s="147">
        <v>22964.47</v>
      </c>
      <c r="E25" s="147"/>
      <c r="F25" s="147">
        <v>12568.22</v>
      </c>
      <c r="G25" s="147"/>
      <c r="H25" s="147">
        <v>5324.9</v>
      </c>
      <c r="I25" s="147"/>
      <c r="J25" s="147">
        <v>4371.24</v>
      </c>
      <c r="K25" s="147"/>
      <c r="L25" s="147">
        <v>700.11</v>
      </c>
      <c r="M25" s="147"/>
      <c r="N25" s="147">
        <v>838.29</v>
      </c>
    </row>
    <row r="26" spans="1:14" x14ac:dyDescent="0.2">
      <c r="A26" s="146" t="s">
        <v>79</v>
      </c>
      <c r="B26" s="149">
        <v>12666.72</v>
      </c>
      <c r="C26" s="147"/>
      <c r="D26" s="147">
        <v>11879.26</v>
      </c>
      <c r="E26" s="147"/>
      <c r="F26" s="147">
        <v>6977.25</v>
      </c>
      <c r="G26" s="147"/>
      <c r="H26" s="147">
        <v>2465.73</v>
      </c>
      <c r="I26" s="147"/>
      <c r="J26" s="147">
        <v>2036.95</v>
      </c>
      <c r="K26" s="147"/>
      <c r="L26" s="147">
        <v>399.33</v>
      </c>
      <c r="M26" s="147"/>
      <c r="N26" s="147">
        <v>787.46</v>
      </c>
    </row>
    <row r="27" spans="1:14" x14ac:dyDescent="0.2">
      <c r="A27" s="146" t="s">
        <v>80</v>
      </c>
      <c r="B27" s="149">
        <v>21058.95</v>
      </c>
      <c r="C27" s="147"/>
      <c r="D27" s="147">
        <v>16279</v>
      </c>
      <c r="E27" s="147"/>
      <c r="F27" s="147">
        <v>11370.01</v>
      </c>
      <c r="G27" s="147"/>
      <c r="H27" s="147">
        <v>2023.95</v>
      </c>
      <c r="I27" s="147"/>
      <c r="J27" s="147">
        <v>2023.95</v>
      </c>
      <c r="K27" s="147"/>
      <c r="L27" s="147">
        <v>861.09</v>
      </c>
      <c r="M27" s="147"/>
      <c r="N27" s="147">
        <v>4779.95</v>
      </c>
    </row>
    <row r="28" spans="1:14" x14ac:dyDescent="0.2">
      <c r="A28" s="146" t="s">
        <v>81</v>
      </c>
      <c r="B28" s="149">
        <v>158159.75</v>
      </c>
      <c r="C28" s="147"/>
      <c r="D28" s="147">
        <v>144112.59</v>
      </c>
      <c r="E28" s="147"/>
      <c r="F28" s="147">
        <v>73199.42</v>
      </c>
      <c r="G28" s="147"/>
      <c r="H28" s="147">
        <v>32839.68</v>
      </c>
      <c r="I28" s="147"/>
      <c r="J28" s="147">
        <v>25325.63</v>
      </c>
      <c r="K28" s="147"/>
      <c r="L28" s="147">
        <v>12747.86</v>
      </c>
      <c r="M28" s="147"/>
      <c r="N28" s="147">
        <v>14047.16</v>
      </c>
    </row>
    <row r="29" spans="1:14" x14ac:dyDescent="0.2">
      <c r="A29" s="146" t="s">
        <v>68</v>
      </c>
      <c r="B29" s="149">
        <v>5514.12</v>
      </c>
      <c r="C29" s="147"/>
      <c r="D29" s="147">
        <v>1321.9</v>
      </c>
      <c r="E29" s="147"/>
      <c r="F29" s="147">
        <v>637.23</v>
      </c>
      <c r="G29" s="147"/>
      <c r="H29" s="147">
        <v>244.68</v>
      </c>
      <c r="I29" s="147"/>
      <c r="J29" s="147">
        <v>48.08</v>
      </c>
      <c r="K29" s="147"/>
      <c r="L29" s="147">
        <v>391.91</v>
      </c>
      <c r="M29" s="147"/>
      <c r="N29" s="147">
        <v>4192.22</v>
      </c>
    </row>
    <row r="30" spans="1:14" x14ac:dyDescent="0.2">
      <c r="A30" s="146" t="s">
        <v>69</v>
      </c>
      <c r="B30" s="149">
        <v>7224.8</v>
      </c>
      <c r="C30" s="147"/>
      <c r="D30" s="147">
        <v>3210.35</v>
      </c>
      <c r="E30" s="147"/>
      <c r="F30" s="147">
        <v>1445.29</v>
      </c>
      <c r="G30" s="147"/>
      <c r="H30" s="147">
        <v>465.32</v>
      </c>
      <c r="I30" s="147"/>
      <c r="J30" s="147">
        <v>331.59</v>
      </c>
      <c r="K30" s="147"/>
      <c r="L30" s="147">
        <v>968.15</v>
      </c>
      <c r="M30" s="147"/>
      <c r="N30" s="147">
        <v>4014.45</v>
      </c>
    </row>
    <row r="31" spans="1:14" x14ac:dyDescent="0.2">
      <c r="A31" s="146" t="s">
        <v>70</v>
      </c>
      <c r="B31" s="149">
        <v>8608.59</v>
      </c>
      <c r="C31" s="147"/>
      <c r="D31" s="147">
        <v>6530.29</v>
      </c>
      <c r="E31" s="147"/>
      <c r="F31" s="147">
        <v>2426.54</v>
      </c>
      <c r="G31" s="147"/>
      <c r="H31" s="147">
        <v>992.18</v>
      </c>
      <c r="I31" s="147"/>
      <c r="J31" s="147">
        <v>778.17</v>
      </c>
      <c r="K31" s="147"/>
      <c r="L31" s="147">
        <v>2333.4</v>
      </c>
      <c r="M31" s="147"/>
      <c r="N31" s="147">
        <v>2078.3000000000002</v>
      </c>
    </row>
    <row r="32" spans="1:14" x14ac:dyDescent="0.2">
      <c r="A32" s="146" t="s">
        <v>71</v>
      </c>
      <c r="B32" s="149">
        <v>9715.09</v>
      </c>
      <c r="C32" s="147"/>
      <c r="D32" s="147">
        <v>8914.2900000000009</v>
      </c>
      <c r="E32" s="147"/>
      <c r="F32" s="147">
        <v>3621.99</v>
      </c>
      <c r="G32" s="147"/>
      <c r="H32" s="147">
        <v>1302.8399999999999</v>
      </c>
      <c r="I32" s="147"/>
      <c r="J32" s="147">
        <v>1124.9000000000001</v>
      </c>
      <c r="K32" s="147"/>
      <c r="L32" s="147">
        <v>2864.56</v>
      </c>
      <c r="M32" s="147"/>
      <c r="N32" s="147">
        <v>800.8</v>
      </c>
    </row>
    <row r="33" spans="1:14" x14ac:dyDescent="0.2">
      <c r="A33" s="146" t="s">
        <v>72</v>
      </c>
      <c r="B33" s="149">
        <v>10974.54</v>
      </c>
      <c r="C33" s="147"/>
      <c r="D33" s="147">
        <v>10320.44</v>
      </c>
      <c r="E33" s="147"/>
      <c r="F33" s="147">
        <v>4406.8999999999996</v>
      </c>
      <c r="G33" s="147"/>
      <c r="H33" s="147">
        <v>1788.52</v>
      </c>
      <c r="I33" s="147"/>
      <c r="J33" s="147">
        <v>1732.98</v>
      </c>
      <c r="K33" s="147"/>
      <c r="L33" s="147">
        <v>2392.04</v>
      </c>
      <c r="M33" s="147"/>
      <c r="N33" s="147">
        <v>654.1</v>
      </c>
    </row>
    <row r="34" spans="1:14" x14ac:dyDescent="0.2">
      <c r="A34" s="146" t="s">
        <v>73</v>
      </c>
      <c r="B34" s="149">
        <v>11531.64</v>
      </c>
      <c r="C34" s="147"/>
      <c r="D34" s="147">
        <v>11234.33</v>
      </c>
      <c r="E34" s="147"/>
      <c r="F34" s="147">
        <v>5305.05</v>
      </c>
      <c r="G34" s="147"/>
      <c r="H34" s="147">
        <v>2336.15</v>
      </c>
      <c r="I34" s="147"/>
      <c r="J34" s="147">
        <v>1998.88</v>
      </c>
      <c r="K34" s="147"/>
      <c r="L34" s="147">
        <v>1594.25</v>
      </c>
      <c r="M34" s="147"/>
      <c r="N34" s="147">
        <v>297.31</v>
      </c>
    </row>
    <row r="35" spans="1:14" x14ac:dyDescent="0.2">
      <c r="A35" s="146" t="s">
        <v>74</v>
      </c>
      <c r="B35" s="149">
        <v>12793.09</v>
      </c>
      <c r="C35" s="147"/>
      <c r="D35" s="147">
        <v>12653.61</v>
      </c>
      <c r="E35" s="147"/>
      <c r="F35" s="147">
        <v>6429.1</v>
      </c>
      <c r="G35" s="147"/>
      <c r="H35" s="147">
        <v>3075.6</v>
      </c>
      <c r="I35" s="147"/>
      <c r="J35" s="147">
        <v>2443.13</v>
      </c>
      <c r="K35" s="147"/>
      <c r="L35" s="147">
        <v>705.78</v>
      </c>
      <c r="M35" s="147"/>
      <c r="N35" s="147">
        <v>139.47999999999999</v>
      </c>
    </row>
    <row r="36" spans="1:14" x14ac:dyDescent="0.2">
      <c r="A36" s="146" t="s">
        <v>75</v>
      </c>
      <c r="B36" s="149">
        <v>18156.439999999999</v>
      </c>
      <c r="C36" s="147"/>
      <c r="D36" s="147">
        <v>18027.12</v>
      </c>
      <c r="E36" s="147"/>
      <c r="F36" s="147">
        <v>9064.69</v>
      </c>
      <c r="G36" s="147"/>
      <c r="H36" s="147">
        <v>4909.8900000000003</v>
      </c>
      <c r="I36" s="147"/>
      <c r="J36" s="147">
        <v>3517.21</v>
      </c>
      <c r="K36" s="147"/>
      <c r="L36" s="147">
        <v>535.33000000000004</v>
      </c>
      <c r="M36" s="147"/>
      <c r="N36" s="147">
        <v>129.32</v>
      </c>
    </row>
    <row r="37" spans="1:14" x14ac:dyDescent="0.2">
      <c r="A37" s="146" t="s">
        <v>76</v>
      </c>
      <c r="B37" s="149">
        <v>20669.97</v>
      </c>
      <c r="C37" s="147"/>
      <c r="D37" s="147">
        <v>20575.849999999999</v>
      </c>
      <c r="E37" s="147"/>
      <c r="F37" s="147">
        <v>9939.18</v>
      </c>
      <c r="G37" s="147"/>
      <c r="H37" s="147">
        <v>5906.57</v>
      </c>
      <c r="I37" s="147"/>
      <c r="J37" s="147">
        <v>4362.0200000000004</v>
      </c>
      <c r="K37" s="147"/>
      <c r="L37" s="147">
        <v>368.08</v>
      </c>
      <c r="M37" s="147"/>
      <c r="N37" s="147">
        <v>94.12</v>
      </c>
    </row>
    <row r="38" spans="1:14" x14ac:dyDescent="0.2">
      <c r="A38" s="146" t="s">
        <v>77</v>
      </c>
      <c r="B38" s="149">
        <v>20830.919999999998</v>
      </c>
      <c r="C38" s="147"/>
      <c r="D38" s="147">
        <v>20726.84</v>
      </c>
      <c r="E38" s="147"/>
      <c r="F38" s="147">
        <v>10716.27</v>
      </c>
      <c r="G38" s="147"/>
      <c r="H38" s="147">
        <v>5583.74</v>
      </c>
      <c r="I38" s="147"/>
      <c r="J38" s="147">
        <v>4226.18</v>
      </c>
      <c r="K38" s="147"/>
      <c r="L38" s="147">
        <v>200.65</v>
      </c>
      <c r="M38" s="147"/>
      <c r="N38" s="147">
        <v>104.08</v>
      </c>
    </row>
    <row r="39" spans="1:14" x14ac:dyDescent="0.2">
      <c r="A39" s="146" t="s">
        <v>78</v>
      </c>
      <c r="B39" s="149">
        <v>13258.23</v>
      </c>
      <c r="C39" s="147"/>
      <c r="D39" s="147">
        <v>13139.21</v>
      </c>
      <c r="E39" s="147"/>
      <c r="F39" s="147">
        <v>7517.43</v>
      </c>
      <c r="G39" s="147"/>
      <c r="H39" s="147">
        <v>3218.46</v>
      </c>
      <c r="I39" s="147"/>
      <c r="J39" s="147">
        <v>2313.83</v>
      </c>
      <c r="K39" s="147"/>
      <c r="L39" s="147">
        <v>89.49</v>
      </c>
      <c r="M39" s="147"/>
      <c r="N39" s="147">
        <v>119.02</v>
      </c>
    </row>
    <row r="40" spans="1:14" x14ac:dyDescent="0.2">
      <c r="A40" s="146" t="s">
        <v>79</v>
      </c>
      <c r="B40" s="149">
        <v>7503.23</v>
      </c>
      <c r="C40" s="147"/>
      <c r="D40" s="147">
        <v>7360.11</v>
      </c>
      <c r="E40" s="147"/>
      <c r="F40" s="147">
        <v>4424.79</v>
      </c>
      <c r="G40" s="147"/>
      <c r="H40" s="147">
        <v>1671.02</v>
      </c>
      <c r="I40" s="147"/>
      <c r="J40" s="147">
        <v>1184.96</v>
      </c>
      <c r="K40" s="147"/>
      <c r="L40" s="147">
        <v>79.34</v>
      </c>
      <c r="M40" s="147"/>
      <c r="N40" s="147">
        <v>143.12</v>
      </c>
    </row>
    <row r="41" spans="1:14" x14ac:dyDescent="0.2">
      <c r="A41" s="146" t="s">
        <v>80</v>
      </c>
      <c r="B41" s="149">
        <v>11379.12</v>
      </c>
      <c r="C41" s="147"/>
      <c r="D41" s="147">
        <v>10098.299999999999</v>
      </c>
      <c r="E41" s="147"/>
      <c r="F41" s="147">
        <v>7264.96</v>
      </c>
      <c r="G41" s="147"/>
      <c r="H41" s="147">
        <v>1344.72</v>
      </c>
      <c r="I41" s="147"/>
      <c r="J41" s="147">
        <v>1263.71</v>
      </c>
      <c r="K41" s="147"/>
      <c r="L41" s="147">
        <v>224.91</v>
      </c>
      <c r="M41" s="147"/>
      <c r="N41" s="147">
        <v>1280.82</v>
      </c>
    </row>
    <row r="42" spans="1:14" x14ac:dyDescent="0.2">
      <c r="A42" s="146" t="s">
        <v>82</v>
      </c>
      <c r="B42" s="149">
        <v>139821.13</v>
      </c>
      <c r="C42" s="147"/>
      <c r="D42" s="147">
        <v>119686.58</v>
      </c>
      <c r="E42" s="147"/>
      <c r="F42" s="147">
        <v>54820.12</v>
      </c>
      <c r="G42" s="147"/>
      <c r="H42" s="147">
        <v>24218.58</v>
      </c>
      <c r="I42" s="147"/>
      <c r="J42" s="147">
        <v>22898.74</v>
      </c>
      <c r="K42" s="147"/>
      <c r="L42" s="147">
        <v>17749.14</v>
      </c>
      <c r="M42" s="147"/>
      <c r="N42" s="147">
        <v>20134.55</v>
      </c>
    </row>
    <row r="43" spans="1:14" x14ac:dyDescent="0.2">
      <c r="A43" s="146" t="s">
        <v>68</v>
      </c>
      <c r="B43" s="149">
        <v>5507.31</v>
      </c>
      <c r="C43" s="147"/>
      <c r="D43" s="147">
        <v>1216.28</v>
      </c>
      <c r="E43" s="147"/>
      <c r="F43" s="147">
        <v>658.94</v>
      </c>
      <c r="G43" s="147"/>
      <c r="H43" s="147">
        <v>154.66</v>
      </c>
      <c r="I43" s="147"/>
      <c r="J43" s="147">
        <v>28.62</v>
      </c>
      <c r="K43" s="147"/>
      <c r="L43" s="147">
        <v>374.06</v>
      </c>
      <c r="M43" s="147"/>
      <c r="N43" s="147">
        <v>4291.03</v>
      </c>
    </row>
    <row r="44" spans="1:14" x14ac:dyDescent="0.2">
      <c r="A44" s="146" t="s">
        <v>69</v>
      </c>
      <c r="B44" s="149">
        <v>7014.97</v>
      </c>
      <c r="C44" s="147"/>
      <c r="D44" s="147">
        <v>2726.22</v>
      </c>
      <c r="E44" s="147"/>
      <c r="F44" s="147">
        <v>1189.73</v>
      </c>
      <c r="G44" s="147"/>
      <c r="H44" s="147">
        <v>406.3</v>
      </c>
      <c r="I44" s="147"/>
      <c r="J44" s="147">
        <v>199.43</v>
      </c>
      <c r="K44" s="147"/>
      <c r="L44" s="147">
        <v>930.76</v>
      </c>
      <c r="M44" s="147"/>
      <c r="N44" s="147">
        <v>4288.75</v>
      </c>
    </row>
    <row r="45" spans="1:14" x14ac:dyDescent="0.2">
      <c r="A45" s="146" t="s">
        <v>70</v>
      </c>
      <c r="B45" s="149">
        <v>8152.3</v>
      </c>
      <c r="C45" s="147"/>
      <c r="D45" s="147">
        <v>5601.97</v>
      </c>
      <c r="E45" s="147"/>
      <c r="F45" s="147">
        <v>1981.64</v>
      </c>
      <c r="G45" s="147"/>
      <c r="H45" s="147">
        <v>734.06</v>
      </c>
      <c r="I45" s="147"/>
      <c r="J45" s="147">
        <v>627.66</v>
      </c>
      <c r="K45" s="147"/>
      <c r="L45" s="147">
        <v>2258.61</v>
      </c>
      <c r="M45" s="147"/>
      <c r="N45" s="147">
        <v>2550.33</v>
      </c>
    </row>
    <row r="46" spans="1:14" x14ac:dyDescent="0.2">
      <c r="A46" s="146" t="s">
        <v>71</v>
      </c>
      <c r="B46" s="149">
        <v>9438.1299999999992</v>
      </c>
      <c r="C46" s="147"/>
      <c r="D46" s="147">
        <v>8314.8700000000008</v>
      </c>
      <c r="E46" s="147"/>
      <c r="F46" s="147">
        <v>3329.63</v>
      </c>
      <c r="G46" s="147"/>
      <c r="H46" s="147">
        <v>1045.06</v>
      </c>
      <c r="I46" s="147"/>
      <c r="J46" s="147">
        <v>1019.86</v>
      </c>
      <c r="K46" s="147"/>
      <c r="L46" s="147">
        <v>2920.32</v>
      </c>
      <c r="M46" s="147"/>
      <c r="N46" s="147">
        <v>1123.26</v>
      </c>
    </row>
    <row r="47" spans="1:14" x14ac:dyDescent="0.2">
      <c r="A47" s="146" t="s">
        <v>72</v>
      </c>
      <c r="B47" s="149">
        <v>10721.07</v>
      </c>
      <c r="C47" s="147"/>
      <c r="D47" s="147">
        <v>9921.65</v>
      </c>
      <c r="E47" s="147"/>
      <c r="F47" s="147">
        <v>3855.48</v>
      </c>
      <c r="G47" s="147"/>
      <c r="H47" s="147">
        <v>1629.86</v>
      </c>
      <c r="I47" s="147"/>
      <c r="J47" s="147">
        <v>1489.78</v>
      </c>
      <c r="K47" s="147"/>
      <c r="L47" s="147">
        <v>2946.53</v>
      </c>
      <c r="M47" s="147"/>
      <c r="N47" s="147">
        <v>799.42</v>
      </c>
    </row>
    <row r="48" spans="1:14" x14ac:dyDescent="0.2">
      <c r="A48" s="146" t="s">
        <v>73</v>
      </c>
      <c r="B48" s="149">
        <v>10280.9</v>
      </c>
      <c r="C48" s="147"/>
      <c r="D48" s="147">
        <v>9860.3799999999992</v>
      </c>
      <c r="E48" s="147"/>
      <c r="F48" s="147">
        <v>4535.42</v>
      </c>
      <c r="G48" s="147"/>
      <c r="H48" s="147">
        <v>1739.88</v>
      </c>
      <c r="I48" s="147"/>
      <c r="J48" s="147">
        <v>1800.7</v>
      </c>
      <c r="K48" s="147"/>
      <c r="L48" s="147">
        <v>1784.38</v>
      </c>
      <c r="M48" s="147"/>
      <c r="N48" s="147">
        <v>420.52</v>
      </c>
    </row>
    <row r="49" spans="1:14" x14ac:dyDescent="0.2">
      <c r="A49" s="146" t="s">
        <v>74</v>
      </c>
      <c r="B49" s="149">
        <v>12306.73</v>
      </c>
      <c r="C49" s="147"/>
      <c r="D49" s="147">
        <v>12026.68</v>
      </c>
      <c r="E49" s="147"/>
      <c r="F49" s="147">
        <v>5622.95</v>
      </c>
      <c r="G49" s="147"/>
      <c r="H49" s="147">
        <v>2757.09</v>
      </c>
      <c r="I49" s="147"/>
      <c r="J49" s="147">
        <v>2355.69</v>
      </c>
      <c r="K49" s="147"/>
      <c r="L49" s="147">
        <v>1290.95</v>
      </c>
      <c r="M49" s="147"/>
      <c r="N49" s="147">
        <v>280.05</v>
      </c>
    </row>
    <row r="50" spans="1:14" x14ac:dyDescent="0.2">
      <c r="A50" s="146" t="s">
        <v>75</v>
      </c>
      <c r="B50" s="149">
        <v>16319.93</v>
      </c>
      <c r="C50" s="147"/>
      <c r="D50" s="147">
        <v>15902.3</v>
      </c>
      <c r="E50" s="147"/>
      <c r="F50" s="147">
        <v>6843.53</v>
      </c>
      <c r="G50" s="147"/>
      <c r="H50" s="147">
        <v>3957.7</v>
      </c>
      <c r="I50" s="147"/>
      <c r="J50" s="147">
        <v>3741.66</v>
      </c>
      <c r="K50" s="147"/>
      <c r="L50" s="147">
        <v>1359.41</v>
      </c>
      <c r="M50" s="147"/>
      <c r="N50" s="147">
        <v>417.63</v>
      </c>
    </row>
    <row r="51" spans="1:14" x14ac:dyDescent="0.2">
      <c r="A51" s="146" t="s">
        <v>76</v>
      </c>
      <c r="B51" s="149">
        <v>17956.87</v>
      </c>
      <c r="C51" s="147"/>
      <c r="D51" s="147">
        <v>17472.38</v>
      </c>
      <c r="E51" s="147"/>
      <c r="F51" s="147">
        <v>7648.03</v>
      </c>
      <c r="G51" s="147"/>
      <c r="H51" s="147">
        <v>4465.83</v>
      </c>
      <c r="I51" s="147"/>
      <c r="J51" s="147">
        <v>4183.4399999999996</v>
      </c>
      <c r="K51" s="147"/>
      <c r="L51" s="147">
        <v>1175.08</v>
      </c>
      <c r="M51" s="147"/>
      <c r="N51" s="147">
        <v>484.49</v>
      </c>
    </row>
    <row r="52" spans="1:14" x14ac:dyDescent="0.2">
      <c r="A52" s="146" t="s">
        <v>77</v>
      </c>
      <c r="B52" s="149">
        <v>16735.099999999999</v>
      </c>
      <c r="C52" s="147"/>
      <c r="D52" s="147">
        <v>16118.76</v>
      </c>
      <c r="E52" s="147"/>
      <c r="F52" s="147">
        <v>7446.47</v>
      </c>
      <c r="G52" s="147"/>
      <c r="H52" s="147">
        <v>3747.76</v>
      </c>
      <c r="I52" s="147"/>
      <c r="J52" s="147">
        <v>3782.27</v>
      </c>
      <c r="K52" s="147"/>
      <c r="L52" s="147">
        <v>1142.26</v>
      </c>
      <c r="M52" s="147"/>
      <c r="N52" s="147">
        <v>616.34</v>
      </c>
    </row>
    <row r="53" spans="1:14" x14ac:dyDescent="0.2">
      <c r="A53" s="146" t="s">
        <v>78</v>
      </c>
      <c r="B53" s="149">
        <v>10544.52</v>
      </c>
      <c r="C53" s="147"/>
      <c r="D53" s="147">
        <v>9825.25</v>
      </c>
      <c r="E53" s="147"/>
      <c r="F53" s="147">
        <v>5050.79</v>
      </c>
      <c r="G53" s="147"/>
      <c r="H53" s="147">
        <v>2106.4299999999998</v>
      </c>
      <c r="I53" s="147"/>
      <c r="J53" s="147">
        <v>2057.41</v>
      </c>
      <c r="K53" s="147"/>
      <c r="L53" s="147">
        <v>610.62</v>
      </c>
      <c r="M53" s="147"/>
      <c r="N53" s="147">
        <v>719.27</v>
      </c>
    </row>
    <row r="54" spans="1:14" x14ac:dyDescent="0.2">
      <c r="A54" s="146" t="s">
        <v>79</v>
      </c>
      <c r="B54" s="149">
        <v>5163.4799999999996</v>
      </c>
      <c r="C54" s="147"/>
      <c r="D54" s="147">
        <v>4519.1499999999996</v>
      </c>
      <c r="E54" s="147"/>
      <c r="F54" s="147">
        <v>2552.4499999999998</v>
      </c>
      <c r="G54" s="147"/>
      <c r="H54" s="147">
        <v>794.71</v>
      </c>
      <c r="I54" s="147"/>
      <c r="J54" s="147">
        <v>851.99</v>
      </c>
      <c r="K54" s="147"/>
      <c r="L54" s="147">
        <v>320</v>
      </c>
      <c r="M54" s="147"/>
      <c r="N54" s="147">
        <v>644.33000000000004</v>
      </c>
    </row>
    <row r="55" spans="1:14" x14ac:dyDescent="0.2">
      <c r="A55" s="146" t="s">
        <v>80</v>
      </c>
      <c r="B55" s="149">
        <v>9679.83</v>
      </c>
      <c r="C55" s="147"/>
      <c r="D55" s="147">
        <v>6180.7</v>
      </c>
      <c r="E55" s="147"/>
      <c r="F55" s="147">
        <v>4105.05</v>
      </c>
      <c r="G55" s="147"/>
      <c r="H55" s="147">
        <v>679.24</v>
      </c>
      <c r="I55" s="147"/>
      <c r="J55" s="147">
        <v>760.24</v>
      </c>
      <c r="K55" s="147"/>
      <c r="L55" s="147">
        <v>636.16999999999996</v>
      </c>
      <c r="M55" s="147"/>
      <c r="N55" s="147">
        <v>3499.13</v>
      </c>
    </row>
    <row r="56" spans="1:14" x14ac:dyDescent="0.2"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4" x14ac:dyDescent="0.2">
      <c r="A57" s="146" t="s">
        <v>83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</row>
    <row r="58" spans="1:14" x14ac:dyDescent="0.2">
      <c r="A58" s="146" t="s">
        <v>84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</row>
    <row r="59" spans="1:14" x14ac:dyDescent="0.2"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</row>
    <row r="60" spans="1:14" x14ac:dyDescent="0.2"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</row>
    <row r="61" spans="1:14" x14ac:dyDescent="0.2"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</row>
    <row r="62" spans="1:14" x14ac:dyDescent="0.2"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</row>
    <row r="63" spans="1:14" x14ac:dyDescent="0.2"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</row>
    <row r="64" spans="1:14" x14ac:dyDescent="0.2"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</row>
    <row r="65" spans="2:14" x14ac:dyDescent="0.2"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</row>
    <row r="66" spans="2:14" x14ac:dyDescent="0.2"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</row>
    <row r="67" spans="2:14" x14ac:dyDescent="0.2"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</row>
    <row r="68" spans="2:14" x14ac:dyDescent="0.2"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</row>
    <row r="69" spans="2:14" x14ac:dyDescent="0.2"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</row>
    <row r="70" spans="2:14" x14ac:dyDescent="0.2"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</row>
    <row r="71" spans="2:14" x14ac:dyDescent="0.2"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</row>
    <row r="72" spans="2:14" x14ac:dyDescent="0.2"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</row>
    <row r="73" spans="2:14" x14ac:dyDescent="0.2"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</row>
    <row r="74" spans="2:14" x14ac:dyDescent="0.2"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</row>
    <row r="75" spans="2:14" x14ac:dyDescent="0.2"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</row>
    <row r="76" spans="2:14" x14ac:dyDescent="0.2"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</row>
    <row r="77" spans="2:14" x14ac:dyDescent="0.2"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</row>
    <row r="78" spans="2:14" x14ac:dyDescent="0.2"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</row>
    <row r="79" spans="2:14" x14ac:dyDescent="0.2"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</row>
    <row r="80" spans="2:14" x14ac:dyDescent="0.2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</row>
    <row r="81" spans="2:14" x14ac:dyDescent="0.2"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</row>
    <row r="82" spans="2:14" x14ac:dyDescent="0.2"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</row>
    <row r="83" spans="2:14" x14ac:dyDescent="0.2"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</row>
    <row r="84" spans="2:14" x14ac:dyDescent="0.2"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</row>
  </sheetData>
  <pageMargins left="0.70866141732283472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ตาราง 17.3 -136</vt:lpstr>
      <vt:lpstr>ตาราง 17.3(ต่อ1ชาย)-137</vt:lpstr>
      <vt:lpstr>ตาราง 17.3(ต่อ1หญิง)-138</vt:lpstr>
      <vt:lpstr>ตาราง 17.3(ต่อ1ชาย)</vt:lpstr>
      <vt:lpstr>ตาราง 17.3(ต่อ2หญิง)</vt:lpstr>
      <vt:lpstr>Sheet1 (ปรับจำนวนเต็ม)</vt:lpstr>
      <vt:lpstr>'ตาราง 17.3(ต่อ2หญิง)'!Print_Area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</dc:creator>
  <cp:lastModifiedBy>nong</cp:lastModifiedBy>
  <cp:lastPrinted>2015-01-11T04:29:59Z</cp:lastPrinted>
  <dcterms:created xsi:type="dcterms:W3CDTF">2014-12-12T06:16:28Z</dcterms:created>
  <dcterms:modified xsi:type="dcterms:W3CDTF">2015-02-05T07:48:12Z</dcterms:modified>
</cp:coreProperties>
</file>