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-1.3." sheetId="1" r:id="rId1"/>
  </sheets>
  <definedNames>
    <definedName name="_xlnm.Print_Area" localSheetId="0">'T-1.3.'!$A$1:$Y$181</definedName>
  </definedNames>
  <calcPr fullCalcOnLoad="1"/>
</workbook>
</file>

<file path=xl/sharedStrings.xml><?xml version="1.0" encoding="utf-8"?>
<sst xmlns="http://schemas.openxmlformats.org/spreadsheetml/2006/main" count="442" uniqueCount="103">
  <si>
    <t>ตาราง</t>
  </si>
  <si>
    <t>TABLE</t>
  </si>
  <si>
    <t>รวม</t>
  </si>
  <si>
    <t>ชาย</t>
  </si>
  <si>
    <t>หญิง</t>
  </si>
  <si>
    <t>นอกเขตเทศบาล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</si>
  <si>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</si>
  <si>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</si>
  <si>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</si>
  <si>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</si>
  <si>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</si>
  <si>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</si>
  <si>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</si>
  <si>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</si>
  <si>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</si>
  <si>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</si>
  <si>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</si>
  <si>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</si>
  <si>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</si>
  <si>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</si>
  <si>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</si>
  <si>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</si>
  <si>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</si>
  <si>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</si>
  <si>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และ</t>
  </si>
  <si>
    <t>มากกว่า</t>
  </si>
  <si>
    <t xml:space="preserve">85 and </t>
  </si>
  <si>
    <t>over</t>
  </si>
  <si>
    <t>ผู้ไม่ใช่</t>
  </si>
  <si>
    <t>สัญชาติไทย</t>
  </si>
  <si>
    <t>Not thai</t>
  </si>
  <si>
    <t>nationality</t>
  </si>
  <si>
    <t>ยอดรวม</t>
  </si>
  <si>
    <t xml:space="preserve"> หมวดอายุ (ปี)  Age group (years)</t>
  </si>
  <si>
    <t>ไม่ทราบ</t>
  </si>
  <si>
    <t>อำเภอ/กิ่งอำเภอ</t>
  </si>
  <si>
    <t>Unknown</t>
  </si>
  <si>
    <t>อำเภอเมืองจันทบุรี</t>
  </si>
  <si>
    <t>เทศบาลเมืองจันทบุรี</t>
  </si>
  <si>
    <t>เทศบาลตำบลจันทนิมิต</t>
  </si>
  <si>
    <t>เทศบาลตำบลท่าช้าง</t>
  </si>
  <si>
    <t>เทศบาลตำบลบางกะจะ</t>
  </si>
  <si>
    <t>เทศบาลตำบลพลับพลานารายณ์</t>
  </si>
  <si>
    <t>เทศบาลตำบลหนองบัว</t>
  </si>
  <si>
    <t>อำเภอขลุง</t>
  </si>
  <si>
    <t>เทศบาลเมืองขลุง</t>
  </si>
  <si>
    <t>อำเภอท่าใหม่</t>
  </si>
  <si>
    <t>เทศบาลตำบลท่าใหม่</t>
  </si>
  <si>
    <t>เทศบาลตำบลเนินสูง</t>
  </si>
  <si>
    <t>เทศบาลตำบลหนองคล้า</t>
  </si>
  <si>
    <t>อำเภอโป่งน้ำร้อน</t>
  </si>
  <si>
    <t>เทศบาลตำบลโป่งน้ำร้อน</t>
  </si>
  <si>
    <t>อำเภอมะขาม</t>
  </si>
  <si>
    <t>เทศบาลตำบลมะขาม</t>
  </si>
  <si>
    <t>อำเภอแหลมสิงห์</t>
  </si>
  <si>
    <t>เทศบาลตำบลปากน้ำแหลมสิงห์</t>
  </si>
  <si>
    <t>เทศบาลตำบลพลิ้ว</t>
  </si>
  <si>
    <t>อำเภอสอยดาว</t>
  </si>
  <si>
    <t>เทศบาลตำบลทรายขาว</t>
  </si>
  <si>
    <t>อำเภอแก่งหางแมว</t>
  </si>
  <si>
    <t>อำเภอนายายอาม</t>
  </si>
  <si>
    <t>เทศบาลตำบลนายายอาม</t>
  </si>
  <si>
    <t>กิ่งอำเภอเขาคิชฌกูฏ</t>
  </si>
  <si>
    <t>Non - Municiple area</t>
  </si>
  <si>
    <t>Mueang Chanthaburi District</t>
  </si>
  <si>
    <t>Chanthaburi Town Munitcipality</t>
  </si>
  <si>
    <t>Chanthanimit Subdistrict Munitcipality</t>
  </si>
  <si>
    <t>Tha Chang Subdistrict Munitcipality</t>
  </si>
  <si>
    <t>Bang Kacha Subdistrict Munitcipality</t>
  </si>
  <si>
    <t>Phlap Phla Naria Subdistrict Munitcipality</t>
  </si>
  <si>
    <t>Nong Bua Subdistrict Munitcipality</t>
  </si>
  <si>
    <t>Khlung District</t>
  </si>
  <si>
    <t>Khlung Town Munitcipality</t>
  </si>
  <si>
    <t>Tha Mai District</t>
  </si>
  <si>
    <t>Tha Mai District Subdistrict Munitcipality</t>
  </si>
  <si>
    <t>Noen Sung Subdistrict Munitcipality</t>
  </si>
  <si>
    <t>Nong Khla Subdistrict Munitcipality</t>
  </si>
  <si>
    <t>Pong Nam Ron District</t>
  </si>
  <si>
    <t>Pong Nam Ron Subdistrict Munitcipality</t>
  </si>
  <si>
    <t>Makham District</t>
  </si>
  <si>
    <t>Nakham Subdistrict Munitcipality</t>
  </si>
  <si>
    <t>Laem Sing District</t>
  </si>
  <si>
    <t>Pak Nom Leam Sing Subdistrict Munitcipality</t>
  </si>
  <si>
    <t>Phliu Subdistrict Munitcipality</t>
  </si>
  <si>
    <t>Soi Dao District</t>
  </si>
  <si>
    <t>Sai Khao Subdistrict Munitcipality</t>
  </si>
  <si>
    <t>Kaeng Hang Maeu District</t>
  </si>
  <si>
    <t>Na Yai Am District</t>
  </si>
  <si>
    <t>Na Yai Am Subdistrict Munitcipality</t>
  </si>
  <si>
    <t>Khao Khitchakut Minor District</t>
  </si>
  <si>
    <t>-</t>
  </si>
  <si>
    <t>จำนวนประชากรจากการทะเบียน จำแนกตามหมวดอายุ เพศ เป็นรายอำเภอ และเขตการปกครอง  พ.ศ. 2549</t>
  </si>
  <si>
    <t>NUMBER OF POPULATION FROM REGISTRATION RECORD BY AGE GROUP, SEX, DISTRICT AND AREA: 2006</t>
  </si>
  <si>
    <t>จำนวนประชากรจากการทะเบียน จำแนกตามหมวดอายุ เพศ เป็นรายอำเภอ และเขตการปกครอง  พ.ศ. 2549 (ต่อ)</t>
  </si>
  <si>
    <r>
      <t>NUMBER OF POPULATION FROM REGISTRATION RECORD BY AGE GROUP, SEX, DISTRICT AND AREA: 2006</t>
    </r>
    <r>
      <rPr>
        <b/>
        <sz val="14"/>
        <rFont val="AngsanaUPC"/>
        <family val="1"/>
      </rPr>
      <t xml:space="preserve"> (CONTD.)</t>
    </r>
  </si>
  <si>
    <t xml:space="preserve">  Note : Unknowm = Unknown/Lunar calendar+Central house+During move</t>
  </si>
  <si>
    <t xml:space="preserve">          หมายเหตุ : ไม่ทราบ = ไม่ทราบ/ระบุปีจันทรคติ+ผู้อยู่ในทะเบียนบ้านกลาง+ผู้อยู่ในระหว่างการย้าย</t>
  </si>
  <si>
    <t xml:space="preserve">        ที่มา:  กรมการปกครอง กระทรวงมหาดไทย</t>
  </si>
  <si>
    <t xml:space="preserve">         Source  : Department of Local Administration, Ministry of Interior</t>
  </si>
  <si>
    <t xml:space="preserve">      ในเขตเทศบาล</t>
  </si>
  <si>
    <t xml:space="preserve">     นอกเขตเทศบาล</t>
  </si>
  <si>
    <t xml:space="preserve">     Non - Municiple area</t>
  </si>
  <si>
    <t xml:space="preserve">     Municiple area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</si>
</sst>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sz val="9"/>
      <name val="AngsanaUPC"/>
      <family val="1"/>
    </font>
    <font>
      <sz val="10"/>
      <name val="AngsanaUPC"/>
      <family val="1"/>
    </font>
    <font>
      <b/>
      <sz val="10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indent="2"/>
    </xf>
    <xf numFmtId="0" fontId="8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center" vertical="center" shrinkToFit="1"/>
    </xf>
    <xf numFmtId="0" fontId="8" fillId="0" borderId="11" xfId="0" applyFont="1" applyBorder="1" applyAlignment="1" quotePrefix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42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42" applyNumberFormat="1" applyFont="1" applyBorder="1" applyAlignment="1">
      <alignment horizontal="center" vertical="center"/>
    </xf>
    <xf numFmtId="3" fontId="4" fillId="0" borderId="0" xfId="42" applyNumberFormat="1" applyFont="1" applyBorder="1" applyAlignment="1">
      <alignment horizontal="left" vertical="center"/>
    </xf>
    <xf numFmtId="3" fontId="6" fillId="0" borderId="0" xfId="42" applyNumberFormat="1" applyFont="1" applyBorder="1" applyAlignment="1">
      <alignment horizontal="center" vertical="center"/>
    </xf>
    <xf numFmtId="165" fontId="4" fillId="0" borderId="0" xfId="42" applyNumberFormat="1" applyFont="1" applyBorder="1" applyAlignment="1">
      <alignment vertical="center"/>
    </xf>
    <xf numFmtId="165" fontId="4" fillId="0" borderId="0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3" fontId="4" fillId="0" borderId="0" xfId="0" applyNumberFormat="1" applyFont="1" applyBorder="1" applyAlignment="1">
      <alignment horizontal="right" vertical="center"/>
    </xf>
    <xf numFmtId="3" fontId="4" fillId="0" borderId="0" xfId="42" applyNumberFormat="1" applyFont="1" applyBorder="1" applyAlignment="1">
      <alignment horizontal="right" vertical="center"/>
    </xf>
    <xf numFmtId="3" fontId="4" fillId="0" borderId="0" xfId="42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1" xfId="42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3" fontId="8" fillId="0" borderId="16" xfId="42" applyNumberFormat="1" applyFont="1" applyBorder="1" applyAlignment="1">
      <alignment horizontal="right"/>
    </xf>
    <xf numFmtId="0" fontId="9" fillId="0" borderId="0" xfId="0" applyFont="1" applyAlignment="1">
      <alignment/>
    </xf>
    <xf numFmtId="3" fontId="8" fillId="0" borderId="16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8" fillId="0" borderId="15" xfId="0" applyFont="1" applyBorder="1" applyAlignment="1">
      <alignment horizontal="left" indent="2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indent="2"/>
    </xf>
    <xf numFmtId="0" fontId="9" fillId="0" borderId="0" xfId="0" applyFont="1" applyBorder="1" applyAlignment="1">
      <alignment/>
    </xf>
    <xf numFmtId="0" fontId="8" fillId="0" borderId="17" xfId="0" applyFont="1" applyBorder="1" applyAlignment="1">
      <alignment horizontal="left" indent="2"/>
    </xf>
    <xf numFmtId="0" fontId="8" fillId="0" borderId="14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/>
    </xf>
    <xf numFmtId="3" fontId="8" fillId="0" borderId="12" xfId="42" applyNumberFormat="1" applyFont="1" applyBorder="1" applyAlignment="1">
      <alignment horizontal="right"/>
    </xf>
    <xf numFmtId="0" fontId="8" fillId="0" borderId="14" xfId="0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3" fontId="8" fillId="0" borderId="0" xfId="42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12" xfId="42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65" fontId="8" fillId="0" borderId="12" xfId="42" applyNumberFormat="1" applyFont="1" applyBorder="1" applyAlignment="1">
      <alignment horizontal="right" vertical="center"/>
    </xf>
    <xf numFmtId="165" fontId="8" fillId="0" borderId="14" xfId="42" applyNumberFormat="1" applyFont="1" applyBorder="1" applyAlignment="1">
      <alignment horizontal="right" vertical="center"/>
    </xf>
    <xf numFmtId="165" fontId="8" fillId="0" borderId="18" xfId="42" applyNumberFormat="1" applyFont="1" applyBorder="1" applyAlignment="1">
      <alignment horizontal="right" vertical="center"/>
    </xf>
    <xf numFmtId="165" fontId="8" fillId="0" borderId="12" xfId="42" applyNumberFormat="1" applyFont="1" applyBorder="1" applyAlignment="1">
      <alignment horizontal="right"/>
    </xf>
    <xf numFmtId="0" fontId="8" fillId="0" borderId="18" xfId="0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2" xfId="42" applyNumberFormat="1" applyFont="1" applyBorder="1" applyAlignment="1">
      <alignment horizontal="right" vertical="center"/>
    </xf>
    <xf numFmtId="3" fontId="8" fillId="0" borderId="14" xfId="42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1"/>
  <sheetViews>
    <sheetView tabSelected="1" zoomScalePageLayoutView="0" workbookViewId="0" topLeftCell="A1">
      <selection activeCell="D10" sqref="D10"/>
      <selection activeCell="E176" sqref="E176"/>
      <selection activeCell="A1" sqref="A1"/>
    </sheetView>
  </sheetViews>
  <sheetFormatPr defaultColWidth="9.140625" defaultRowHeight="21.75"/>
  <cols>
    <col min="1" max="1" width="6.140625" style="3" customWidth="1"/>
    <col min="2" max="2" width="5.140625" style="3" customWidth="1"/>
    <col min="3" max="3" width="9.421875" style="3" customWidth="1"/>
    <col min="4" max="4" width="6.00390625" style="3" customWidth="1"/>
    <col min="5" max="5" width="5.00390625" style="3" customWidth="1"/>
    <col min="6" max="6" width="5.140625" style="3" customWidth="1"/>
    <col min="7" max="7" width="5.00390625" style="3" customWidth="1"/>
    <col min="8" max="8" width="4.8515625" style="3" customWidth="1"/>
    <col min="9" max="9" width="5.00390625" style="3" customWidth="1"/>
    <col min="10" max="10" width="4.7109375" style="3" customWidth="1"/>
    <col min="11" max="12" width="5.140625" style="3" customWidth="1"/>
    <col min="13" max="13" width="5.00390625" style="3" customWidth="1"/>
    <col min="14" max="16" width="4.8515625" style="3" customWidth="1"/>
    <col min="17" max="18" width="4.7109375" style="3" customWidth="1"/>
    <col min="19" max="20" width="4.8515625" style="3" customWidth="1"/>
    <col min="21" max="21" width="4.28125" style="3" customWidth="1"/>
    <col min="22" max="22" width="5.140625" style="3" customWidth="1"/>
    <col min="23" max="23" width="4.8515625" style="3" customWidth="1"/>
    <col min="24" max="24" width="6.7109375" style="3" customWidth="1"/>
    <col min="25" max="25" width="28.140625" style="3" customWidth="1"/>
    <col min="26" max="26" width="1.1484375" style="3" customWidth="1"/>
    <col min="27" max="16384" width="9.140625" style="3" customWidth="1"/>
  </cols>
  <sheetData>
    <row r="1" spans="1:3" s="1" customFormat="1" ht="20.25" customHeight="1">
      <c r="A1" s="1" t="s">
        <v>0</v>
      </c>
      <c r="B1" s="2">
        <v>1.3</v>
      </c>
      <c r="C1" s="1" t="s">
        <v>91</v>
      </c>
    </row>
    <row r="2" spans="1:3" s="6" customFormat="1" ht="18" customHeight="1">
      <c r="A2" s="6" t="s">
        <v>1</v>
      </c>
      <c r="B2" s="2">
        <v>1.3</v>
      </c>
      <c r="C2" s="6" t="s">
        <v>92</v>
      </c>
    </row>
    <row r="3" s="6" customFormat="1" ht="18" customHeight="1">
      <c r="B3" s="2"/>
    </row>
    <row r="4" spans="1:25" s="7" customFormat="1" ht="15" customHeight="1">
      <c r="A4" s="13"/>
      <c r="B4" s="13"/>
      <c r="C4" s="14"/>
      <c r="D4" s="8"/>
      <c r="E4" s="91" t="s">
        <v>33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88"/>
    </row>
    <row r="5" spans="1:25" s="7" customFormat="1" ht="12.75" customHeight="1">
      <c r="A5" s="15"/>
      <c r="B5" s="15"/>
      <c r="C5" s="16"/>
      <c r="D5" s="9"/>
      <c r="E5" s="16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9"/>
      <c r="W5" s="20"/>
      <c r="X5" s="19" t="s">
        <v>28</v>
      </c>
      <c r="Y5" s="89"/>
    </row>
    <row r="6" spans="1:25" s="7" customFormat="1" ht="12.75" customHeight="1">
      <c r="A6" s="15"/>
      <c r="B6" s="31" t="s">
        <v>35</v>
      </c>
      <c r="C6" s="16"/>
      <c r="D6" s="9" t="s">
        <v>2</v>
      </c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  <c r="U6" s="21"/>
      <c r="V6" s="9" t="s">
        <v>24</v>
      </c>
      <c r="W6" s="23"/>
      <c r="X6" s="23" t="s">
        <v>29</v>
      </c>
      <c r="Y6" s="89"/>
    </row>
    <row r="7" spans="1:25" s="7" customFormat="1" ht="12.75" customHeight="1">
      <c r="A7" s="15"/>
      <c r="B7" s="15"/>
      <c r="C7" s="16"/>
      <c r="D7" s="9" t="s">
        <v>6</v>
      </c>
      <c r="E7" s="21" t="s">
        <v>7</v>
      </c>
      <c r="F7" s="22" t="s">
        <v>8</v>
      </c>
      <c r="G7" s="21" t="s">
        <v>9</v>
      </c>
      <c r="H7" s="22" t="s">
        <v>10</v>
      </c>
      <c r="I7" s="21" t="s">
        <v>11</v>
      </c>
      <c r="J7" s="22" t="s">
        <v>12</v>
      </c>
      <c r="K7" s="21" t="s">
        <v>13</v>
      </c>
      <c r="L7" s="22" t="s">
        <v>14</v>
      </c>
      <c r="M7" s="21" t="s">
        <v>15</v>
      </c>
      <c r="N7" s="22" t="s">
        <v>16</v>
      </c>
      <c r="O7" s="21" t="s">
        <v>17</v>
      </c>
      <c r="P7" s="22" t="s">
        <v>18</v>
      </c>
      <c r="Q7" s="21" t="s">
        <v>19</v>
      </c>
      <c r="R7" s="22" t="s">
        <v>20</v>
      </c>
      <c r="S7" s="21" t="s">
        <v>21</v>
      </c>
      <c r="T7" s="22" t="s">
        <v>22</v>
      </c>
      <c r="U7" s="21" t="s">
        <v>23</v>
      </c>
      <c r="V7" s="23" t="s">
        <v>25</v>
      </c>
      <c r="W7" s="20" t="s">
        <v>34</v>
      </c>
      <c r="X7" s="23" t="s">
        <v>30</v>
      </c>
      <c r="Y7" s="89"/>
    </row>
    <row r="8" spans="1:25" s="7" customFormat="1" ht="12.75" customHeight="1">
      <c r="A8" s="15"/>
      <c r="B8" s="15"/>
      <c r="C8" s="16"/>
      <c r="D8" s="9"/>
      <c r="E8" s="16"/>
      <c r="F8" s="24"/>
      <c r="G8" s="18"/>
      <c r="H8" s="24"/>
      <c r="I8" s="18"/>
      <c r="J8" s="24"/>
      <c r="K8" s="18"/>
      <c r="L8" s="24"/>
      <c r="M8" s="18"/>
      <c r="N8" s="24"/>
      <c r="O8" s="18"/>
      <c r="P8" s="24"/>
      <c r="Q8" s="18"/>
      <c r="R8" s="24"/>
      <c r="S8" s="18"/>
      <c r="T8" s="24"/>
      <c r="U8" s="18"/>
      <c r="V8" s="23" t="s">
        <v>26</v>
      </c>
      <c r="W8" s="20" t="s">
        <v>36</v>
      </c>
      <c r="X8" s="23" t="s">
        <v>31</v>
      </c>
      <c r="Y8" s="89"/>
    </row>
    <row r="9" spans="1:25" s="7" customFormat="1" ht="17.25" customHeight="1">
      <c r="A9" s="25"/>
      <c r="B9" s="25"/>
      <c r="C9" s="26"/>
      <c r="D9" s="10"/>
      <c r="E9" s="26"/>
      <c r="F9" s="27"/>
      <c r="G9" s="28"/>
      <c r="H9" s="27"/>
      <c r="I9" s="28"/>
      <c r="J9" s="27"/>
      <c r="K9" s="28"/>
      <c r="L9" s="27"/>
      <c r="M9" s="28"/>
      <c r="N9" s="27"/>
      <c r="O9" s="28"/>
      <c r="P9" s="27"/>
      <c r="Q9" s="28"/>
      <c r="R9" s="27"/>
      <c r="S9" s="28"/>
      <c r="T9" s="27"/>
      <c r="U9" s="28"/>
      <c r="V9" s="29" t="s">
        <v>27</v>
      </c>
      <c r="W9" s="30"/>
      <c r="X9" s="27"/>
      <c r="Y9" s="90"/>
    </row>
    <row r="10" spans="1:25" s="50" customFormat="1" ht="18" customHeight="1">
      <c r="A10" s="86" t="s">
        <v>32</v>
      </c>
      <c r="B10" s="86"/>
      <c r="C10" s="87"/>
      <c r="D10" s="47">
        <v>502389</v>
      </c>
      <c r="E10" s="47">
        <v>31690</v>
      </c>
      <c r="F10" s="47">
        <v>33940</v>
      </c>
      <c r="G10" s="47">
        <v>37897</v>
      </c>
      <c r="H10" s="47">
        <v>37149</v>
      </c>
      <c r="I10" s="47">
        <v>38355</v>
      </c>
      <c r="J10" s="47">
        <v>41058</v>
      </c>
      <c r="K10" s="47">
        <v>41778</v>
      </c>
      <c r="L10" s="47">
        <v>44978</v>
      </c>
      <c r="M10" s="47">
        <v>43347</v>
      </c>
      <c r="N10" s="47">
        <v>36794</v>
      </c>
      <c r="O10" s="47">
        <v>29721</v>
      </c>
      <c r="P10" s="47">
        <v>21482</v>
      </c>
      <c r="Q10" s="47">
        <v>15590</v>
      </c>
      <c r="R10" s="47">
        <v>14189</v>
      </c>
      <c r="S10" s="47">
        <v>11055</v>
      </c>
      <c r="T10" s="47">
        <v>7317</v>
      </c>
      <c r="U10" s="47">
        <v>4025</v>
      </c>
      <c r="V10" s="48">
        <f>1731+686+215+200</f>
        <v>2832</v>
      </c>
      <c r="W10" s="47">
        <v>8735</v>
      </c>
      <c r="X10" s="47">
        <v>457</v>
      </c>
      <c r="Y10" s="49" t="s">
        <v>6</v>
      </c>
    </row>
    <row r="11" spans="1:25" s="50" customFormat="1" ht="18" customHeight="1">
      <c r="A11" s="51" t="s">
        <v>99</v>
      </c>
      <c r="B11" s="51"/>
      <c r="C11" s="52"/>
      <c r="D11" s="47">
        <v>139216</v>
      </c>
      <c r="E11" s="47">
        <v>7908</v>
      </c>
      <c r="F11" s="47">
        <v>9017</v>
      </c>
      <c r="G11" s="47">
        <v>11169</v>
      </c>
      <c r="H11" s="47">
        <v>10541</v>
      </c>
      <c r="I11" s="47">
        <v>10295</v>
      </c>
      <c r="J11" s="47">
        <v>11128</v>
      </c>
      <c r="K11" s="47">
        <v>10941</v>
      </c>
      <c r="L11" s="47">
        <v>11639</v>
      </c>
      <c r="M11" s="47">
        <v>11817</v>
      </c>
      <c r="N11" s="47">
        <v>10683</v>
      </c>
      <c r="O11" s="47">
        <v>8914</v>
      </c>
      <c r="P11" s="47">
        <v>6477</v>
      </c>
      <c r="Q11" s="47">
        <v>4372</v>
      </c>
      <c r="R11" s="47">
        <v>3848</v>
      </c>
      <c r="S11" s="47">
        <v>2963</v>
      </c>
      <c r="T11" s="47">
        <v>2095</v>
      </c>
      <c r="U11" s="47">
        <v>1192</v>
      </c>
      <c r="V11" s="53">
        <f>541+224+64+67</f>
        <v>896</v>
      </c>
      <c r="W11" s="47">
        <v>3020</v>
      </c>
      <c r="X11" s="47">
        <v>301</v>
      </c>
      <c r="Y11" s="54" t="s">
        <v>102</v>
      </c>
    </row>
    <row r="12" spans="1:25" s="50" customFormat="1" ht="18" customHeight="1">
      <c r="A12" s="52" t="s">
        <v>100</v>
      </c>
      <c r="D12" s="47">
        <v>363173</v>
      </c>
      <c r="E12" s="47">
        <v>23782</v>
      </c>
      <c r="F12" s="47">
        <v>24923</v>
      </c>
      <c r="G12" s="47">
        <v>26728</v>
      </c>
      <c r="H12" s="47">
        <v>26608</v>
      </c>
      <c r="I12" s="47">
        <v>28060</v>
      </c>
      <c r="J12" s="47">
        <v>29930</v>
      </c>
      <c r="K12" s="47">
        <v>30837</v>
      </c>
      <c r="L12" s="47">
        <v>33339</v>
      </c>
      <c r="M12" s="47">
        <v>31530</v>
      </c>
      <c r="N12" s="47">
        <v>26111</v>
      </c>
      <c r="O12" s="47">
        <v>20807</v>
      </c>
      <c r="P12" s="47">
        <v>15005</v>
      </c>
      <c r="Q12" s="47">
        <v>11218</v>
      </c>
      <c r="R12" s="47">
        <v>10341</v>
      </c>
      <c r="S12" s="47">
        <v>8092</v>
      </c>
      <c r="T12" s="47">
        <v>5222</v>
      </c>
      <c r="U12" s="47">
        <v>2833</v>
      </c>
      <c r="V12" s="55">
        <f>1190+462+151+133</f>
        <v>1936</v>
      </c>
      <c r="W12" s="47">
        <v>5715</v>
      </c>
      <c r="X12" s="47">
        <v>156</v>
      </c>
      <c r="Y12" s="54" t="s">
        <v>101</v>
      </c>
    </row>
    <row r="13" spans="1:25" s="50" customFormat="1" ht="18" customHeight="1">
      <c r="A13" s="56" t="s">
        <v>37</v>
      </c>
      <c r="D13" s="47">
        <v>120899</v>
      </c>
      <c r="E13" s="47">
        <v>7250</v>
      </c>
      <c r="F13" s="47">
        <v>8015</v>
      </c>
      <c r="G13" s="47">
        <v>9987</v>
      </c>
      <c r="H13" s="47">
        <v>9553</v>
      </c>
      <c r="I13" s="47">
        <v>8881</v>
      </c>
      <c r="J13" s="47">
        <v>9479</v>
      </c>
      <c r="K13" s="47">
        <v>9617</v>
      </c>
      <c r="L13" s="47">
        <v>10670</v>
      </c>
      <c r="M13" s="47">
        <v>10677</v>
      </c>
      <c r="N13" s="47">
        <v>9450</v>
      </c>
      <c r="O13" s="47">
        <v>7584</v>
      </c>
      <c r="P13" s="47">
        <v>5358</v>
      </c>
      <c r="Q13" s="47">
        <v>3519</v>
      </c>
      <c r="R13" s="47">
        <v>3019</v>
      </c>
      <c r="S13" s="47">
        <v>2395</v>
      </c>
      <c r="T13" s="47">
        <v>1579</v>
      </c>
      <c r="U13" s="47">
        <v>1018</v>
      </c>
      <c r="V13" s="55">
        <f>423+146+51+52</f>
        <v>672</v>
      </c>
      <c r="W13" s="47">
        <v>1928</v>
      </c>
      <c r="X13" s="47">
        <v>248</v>
      </c>
      <c r="Y13" s="57" t="s">
        <v>64</v>
      </c>
    </row>
    <row r="14" spans="1:25" s="59" customFormat="1" ht="18" customHeight="1">
      <c r="A14" s="58" t="s">
        <v>38</v>
      </c>
      <c r="D14" s="47">
        <v>27477</v>
      </c>
      <c r="E14" s="47">
        <v>1426</v>
      </c>
      <c r="F14" s="47">
        <v>1717</v>
      </c>
      <c r="G14" s="47">
        <v>2332</v>
      </c>
      <c r="H14" s="47">
        <v>2383</v>
      </c>
      <c r="I14" s="47">
        <v>2204</v>
      </c>
      <c r="J14" s="47">
        <v>2031</v>
      </c>
      <c r="K14" s="47">
        <v>1948</v>
      </c>
      <c r="L14" s="47">
        <v>2130</v>
      </c>
      <c r="M14" s="47">
        <v>2230</v>
      </c>
      <c r="N14" s="47">
        <v>2180</v>
      </c>
      <c r="O14" s="47">
        <v>1716</v>
      </c>
      <c r="P14" s="47">
        <v>1302</v>
      </c>
      <c r="Q14" s="47">
        <v>796</v>
      </c>
      <c r="R14" s="47">
        <v>662</v>
      </c>
      <c r="S14" s="47">
        <v>516</v>
      </c>
      <c r="T14" s="47">
        <v>332</v>
      </c>
      <c r="U14" s="47">
        <v>241</v>
      </c>
      <c r="V14" s="48">
        <f>94+51+15+30</f>
        <v>190</v>
      </c>
      <c r="W14" s="47">
        <v>986</v>
      </c>
      <c r="X14" s="47">
        <v>155</v>
      </c>
      <c r="Y14" s="60" t="s">
        <v>65</v>
      </c>
    </row>
    <row r="15" spans="1:25" s="59" customFormat="1" ht="18" customHeight="1">
      <c r="A15" s="58" t="s">
        <v>39</v>
      </c>
      <c r="D15" s="47">
        <v>14210</v>
      </c>
      <c r="E15" s="47">
        <v>796</v>
      </c>
      <c r="F15" s="47">
        <v>895</v>
      </c>
      <c r="G15" s="47">
        <v>1186</v>
      </c>
      <c r="H15" s="47">
        <v>1140</v>
      </c>
      <c r="I15" s="47">
        <v>1074</v>
      </c>
      <c r="J15" s="47">
        <v>1225</v>
      </c>
      <c r="K15" s="47">
        <v>1103</v>
      </c>
      <c r="L15" s="47">
        <v>1151</v>
      </c>
      <c r="M15" s="47">
        <v>1170</v>
      </c>
      <c r="N15" s="47">
        <v>1065</v>
      </c>
      <c r="O15" s="47">
        <v>963</v>
      </c>
      <c r="P15" s="47">
        <v>684</v>
      </c>
      <c r="Q15" s="47">
        <v>460</v>
      </c>
      <c r="R15" s="47">
        <v>398</v>
      </c>
      <c r="S15" s="47">
        <v>279</v>
      </c>
      <c r="T15" s="47">
        <v>182</v>
      </c>
      <c r="U15" s="47">
        <v>115</v>
      </c>
      <c r="V15" s="48">
        <f>59+15+4+1</f>
        <v>79</v>
      </c>
      <c r="W15" s="47">
        <v>217</v>
      </c>
      <c r="X15" s="47">
        <v>28</v>
      </c>
      <c r="Y15" s="60" t="s">
        <v>66</v>
      </c>
    </row>
    <row r="16" spans="1:25" s="59" customFormat="1" ht="18" customHeight="1">
      <c r="A16" s="58" t="s">
        <v>40</v>
      </c>
      <c r="D16" s="47">
        <v>12156</v>
      </c>
      <c r="E16" s="47">
        <v>833</v>
      </c>
      <c r="F16" s="47">
        <v>896</v>
      </c>
      <c r="G16" s="47">
        <v>1096</v>
      </c>
      <c r="H16" s="47">
        <v>998</v>
      </c>
      <c r="I16" s="47">
        <v>929</v>
      </c>
      <c r="J16" s="47">
        <v>1014</v>
      </c>
      <c r="K16" s="47">
        <v>1020</v>
      </c>
      <c r="L16" s="47">
        <v>1013</v>
      </c>
      <c r="M16" s="47">
        <v>1081</v>
      </c>
      <c r="N16" s="47">
        <v>956</v>
      </c>
      <c r="O16" s="47">
        <v>746</v>
      </c>
      <c r="P16" s="47">
        <v>514</v>
      </c>
      <c r="Q16" s="47">
        <v>317</v>
      </c>
      <c r="R16" s="47">
        <v>249</v>
      </c>
      <c r="S16" s="47">
        <v>166</v>
      </c>
      <c r="T16" s="47">
        <v>106</v>
      </c>
      <c r="U16" s="47">
        <v>46</v>
      </c>
      <c r="V16" s="48">
        <f>15+3+1</f>
        <v>19</v>
      </c>
      <c r="W16" s="47">
        <v>145</v>
      </c>
      <c r="X16" s="47">
        <v>12</v>
      </c>
      <c r="Y16" s="60" t="s">
        <v>67</v>
      </c>
    </row>
    <row r="17" spans="1:25" s="59" customFormat="1" ht="18" customHeight="1">
      <c r="A17" s="58" t="s">
        <v>41</v>
      </c>
      <c r="D17" s="47">
        <v>4716</v>
      </c>
      <c r="E17" s="47">
        <v>267</v>
      </c>
      <c r="F17" s="47">
        <v>274</v>
      </c>
      <c r="G17" s="47">
        <v>350</v>
      </c>
      <c r="H17" s="47">
        <v>310</v>
      </c>
      <c r="I17" s="47">
        <v>337</v>
      </c>
      <c r="J17" s="47">
        <v>385</v>
      </c>
      <c r="K17" s="47">
        <v>384</v>
      </c>
      <c r="L17" s="47">
        <v>427</v>
      </c>
      <c r="M17" s="47">
        <v>384</v>
      </c>
      <c r="N17" s="47">
        <v>386</v>
      </c>
      <c r="O17" s="47">
        <v>313</v>
      </c>
      <c r="P17" s="47">
        <v>235</v>
      </c>
      <c r="Q17" s="47">
        <v>181</v>
      </c>
      <c r="R17" s="47">
        <v>154</v>
      </c>
      <c r="S17" s="47">
        <v>108</v>
      </c>
      <c r="T17" s="47">
        <v>82</v>
      </c>
      <c r="U17" s="47">
        <v>47</v>
      </c>
      <c r="V17" s="48">
        <f>13+6+5+7</f>
        <v>31</v>
      </c>
      <c r="W17" s="47">
        <v>58</v>
      </c>
      <c r="X17" s="47">
        <v>3</v>
      </c>
      <c r="Y17" s="60" t="s">
        <v>68</v>
      </c>
    </row>
    <row r="18" spans="1:25" s="59" customFormat="1" ht="18" customHeight="1">
      <c r="A18" s="58" t="s">
        <v>42</v>
      </c>
      <c r="D18" s="47">
        <v>10062</v>
      </c>
      <c r="E18" s="47">
        <v>660</v>
      </c>
      <c r="F18" s="47">
        <v>703</v>
      </c>
      <c r="G18" s="47">
        <v>846</v>
      </c>
      <c r="H18" s="47">
        <v>789</v>
      </c>
      <c r="I18" s="47">
        <v>741</v>
      </c>
      <c r="J18" s="47">
        <v>802</v>
      </c>
      <c r="K18" s="47">
        <v>869</v>
      </c>
      <c r="L18" s="47">
        <v>919</v>
      </c>
      <c r="M18" s="47">
        <v>839</v>
      </c>
      <c r="N18" s="47">
        <v>750</v>
      </c>
      <c r="O18" s="47">
        <v>605</v>
      </c>
      <c r="P18" s="47">
        <v>465</v>
      </c>
      <c r="Q18" s="47">
        <v>292</v>
      </c>
      <c r="R18" s="47">
        <v>217</v>
      </c>
      <c r="S18" s="47">
        <v>186</v>
      </c>
      <c r="T18" s="47">
        <v>119</v>
      </c>
      <c r="U18" s="47">
        <v>72</v>
      </c>
      <c r="V18" s="48">
        <f>43+13+3</f>
        <v>59</v>
      </c>
      <c r="W18" s="47">
        <v>118</v>
      </c>
      <c r="X18" s="47">
        <v>11</v>
      </c>
      <c r="Y18" s="60" t="s">
        <v>69</v>
      </c>
    </row>
    <row r="19" spans="1:25" s="59" customFormat="1" ht="18" customHeight="1">
      <c r="A19" s="58" t="s">
        <v>43</v>
      </c>
      <c r="D19" s="47">
        <v>2535</v>
      </c>
      <c r="E19" s="47">
        <v>117</v>
      </c>
      <c r="F19" s="47">
        <v>129</v>
      </c>
      <c r="G19" s="47">
        <v>178</v>
      </c>
      <c r="H19" s="47">
        <v>181</v>
      </c>
      <c r="I19" s="47">
        <v>163</v>
      </c>
      <c r="J19" s="47">
        <v>188</v>
      </c>
      <c r="K19" s="47">
        <v>189</v>
      </c>
      <c r="L19" s="47">
        <v>236</v>
      </c>
      <c r="M19" s="47">
        <v>238</v>
      </c>
      <c r="N19" s="47">
        <v>190</v>
      </c>
      <c r="O19" s="47">
        <v>192</v>
      </c>
      <c r="P19" s="47">
        <v>132</v>
      </c>
      <c r="Q19" s="47">
        <v>100</v>
      </c>
      <c r="R19" s="47">
        <v>102</v>
      </c>
      <c r="S19" s="47">
        <v>74</v>
      </c>
      <c r="T19" s="47">
        <v>51</v>
      </c>
      <c r="U19" s="47">
        <v>42</v>
      </c>
      <c r="V19" s="48">
        <f>14+7+1</f>
        <v>22</v>
      </c>
      <c r="W19" s="47">
        <v>11</v>
      </c>
      <c r="X19" s="47" t="s">
        <v>90</v>
      </c>
      <c r="Y19" s="60" t="s">
        <v>70</v>
      </c>
    </row>
    <row r="20" spans="1:25" s="59" customFormat="1" ht="18" customHeight="1">
      <c r="A20" s="58" t="s">
        <v>5</v>
      </c>
      <c r="D20" s="47">
        <v>49743</v>
      </c>
      <c r="E20" s="47">
        <v>3151</v>
      </c>
      <c r="F20" s="47">
        <v>3401</v>
      </c>
      <c r="G20" s="47">
        <v>3999</v>
      </c>
      <c r="H20" s="47">
        <v>3752</v>
      </c>
      <c r="I20" s="47">
        <v>3433</v>
      </c>
      <c r="J20" s="47">
        <v>3834</v>
      </c>
      <c r="K20" s="47">
        <v>4104</v>
      </c>
      <c r="L20" s="47">
        <v>4794</v>
      </c>
      <c r="M20" s="47">
        <v>4735</v>
      </c>
      <c r="N20" s="47">
        <v>3923</v>
      </c>
      <c r="O20" s="47">
        <v>3049</v>
      </c>
      <c r="P20" s="47">
        <v>2026</v>
      </c>
      <c r="Q20" s="47">
        <v>1373</v>
      </c>
      <c r="R20" s="47">
        <v>1237</v>
      </c>
      <c r="S20" s="47">
        <v>1066</v>
      </c>
      <c r="T20" s="47">
        <v>707</v>
      </c>
      <c r="U20" s="47">
        <v>455</v>
      </c>
      <c r="V20" s="48">
        <f>185+51+23+13</f>
        <v>272</v>
      </c>
      <c r="W20" s="47">
        <v>393</v>
      </c>
      <c r="X20" s="47">
        <v>39</v>
      </c>
      <c r="Y20" s="60" t="s">
        <v>63</v>
      </c>
    </row>
    <row r="21" spans="1:25" s="50" customFormat="1" ht="18" customHeight="1">
      <c r="A21" s="61" t="s">
        <v>44</v>
      </c>
      <c r="D21" s="47">
        <v>55289</v>
      </c>
      <c r="E21" s="47">
        <v>3178</v>
      </c>
      <c r="F21" s="47">
        <v>3623</v>
      </c>
      <c r="G21" s="47">
        <v>4003</v>
      </c>
      <c r="H21" s="47">
        <v>3947</v>
      </c>
      <c r="I21" s="47">
        <v>4210</v>
      </c>
      <c r="J21" s="47">
        <v>4679</v>
      </c>
      <c r="K21" s="47">
        <v>4753</v>
      </c>
      <c r="L21" s="47">
        <v>4901</v>
      </c>
      <c r="M21" s="47">
        <v>4864</v>
      </c>
      <c r="N21" s="47">
        <v>4248</v>
      </c>
      <c r="O21" s="47">
        <v>3446</v>
      </c>
      <c r="P21" s="47">
        <v>2513</v>
      </c>
      <c r="Q21" s="47">
        <v>1857</v>
      </c>
      <c r="R21" s="47">
        <v>1628</v>
      </c>
      <c r="S21" s="47">
        <v>1340</v>
      </c>
      <c r="T21" s="47">
        <v>913</v>
      </c>
      <c r="U21" s="47">
        <v>517</v>
      </c>
      <c r="V21" s="55">
        <f>204+106+31+20</f>
        <v>361</v>
      </c>
      <c r="W21" s="47">
        <v>255</v>
      </c>
      <c r="X21" s="47">
        <v>53</v>
      </c>
      <c r="Y21" s="57" t="s">
        <v>71</v>
      </c>
    </row>
    <row r="22" spans="1:25" s="59" customFormat="1" ht="18" customHeight="1">
      <c r="A22" s="58" t="s">
        <v>45</v>
      </c>
      <c r="D22" s="47">
        <v>11294</v>
      </c>
      <c r="E22" s="47">
        <v>603</v>
      </c>
      <c r="F22" s="47">
        <v>1046</v>
      </c>
      <c r="G22" s="47">
        <v>1303</v>
      </c>
      <c r="H22" s="47">
        <v>869</v>
      </c>
      <c r="I22" s="47">
        <v>770</v>
      </c>
      <c r="J22" s="47">
        <v>863</v>
      </c>
      <c r="K22" s="47">
        <v>865</v>
      </c>
      <c r="L22" s="47">
        <v>806</v>
      </c>
      <c r="M22" s="47">
        <v>850</v>
      </c>
      <c r="N22" s="47">
        <v>810</v>
      </c>
      <c r="O22" s="47">
        <v>736</v>
      </c>
      <c r="P22" s="47">
        <v>492</v>
      </c>
      <c r="Q22" s="47">
        <v>353</v>
      </c>
      <c r="R22" s="47">
        <v>280</v>
      </c>
      <c r="S22" s="47">
        <v>220</v>
      </c>
      <c r="T22" s="47">
        <v>169</v>
      </c>
      <c r="U22" s="47">
        <v>112</v>
      </c>
      <c r="V22" s="48">
        <f>46+18+6</f>
        <v>70</v>
      </c>
      <c r="W22" s="47">
        <v>46</v>
      </c>
      <c r="X22" s="47">
        <v>31</v>
      </c>
      <c r="Y22" s="60" t="s">
        <v>72</v>
      </c>
    </row>
    <row r="23" spans="1:25" s="59" customFormat="1" ht="18" customHeight="1">
      <c r="A23" s="58" t="s">
        <v>5</v>
      </c>
      <c r="D23" s="47">
        <v>43995</v>
      </c>
      <c r="E23" s="47">
        <v>2575</v>
      </c>
      <c r="F23" s="47">
        <v>2577</v>
      </c>
      <c r="G23" s="47">
        <v>2700</v>
      </c>
      <c r="H23" s="47">
        <v>3078</v>
      </c>
      <c r="I23" s="47">
        <v>3440</v>
      </c>
      <c r="J23" s="47">
        <v>3816</v>
      </c>
      <c r="K23" s="47">
        <v>3888</v>
      </c>
      <c r="L23" s="47">
        <v>4095</v>
      </c>
      <c r="M23" s="47">
        <v>4014</v>
      </c>
      <c r="N23" s="47">
        <v>3438</v>
      </c>
      <c r="O23" s="47">
        <v>2710</v>
      </c>
      <c r="P23" s="47">
        <v>2021</v>
      </c>
      <c r="Q23" s="47">
        <v>1504</v>
      </c>
      <c r="R23" s="47">
        <v>1348</v>
      </c>
      <c r="S23" s="47">
        <v>1120</v>
      </c>
      <c r="T23" s="47">
        <v>744</v>
      </c>
      <c r="U23" s="47">
        <v>405</v>
      </c>
      <c r="V23" s="48">
        <f>158+88+25+20</f>
        <v>291</v>
      </c>
      <c r="W23" s="47">
        <v>209</v>
      </c>
      <c r="X23" s="47">
        <v>22</v>
      </c>
      <c r="Y23" s="60" t="s">
        <v>63</v>
      </c>
    </row>
    <row r="24" spans="1:25" s="50" customFormat="1" ht="18" customHeight="1">
      <c r="A24" s="56" t="s">
        <v>46</v>
      </c>
      <c r="D24" s="47">
        <v>68980</v>
      </c>
      <c r="E24" s="47">
        <v>3753</v>
      </c>
      <c r="F24" s="47">
        <v>4306</v>
      </c>
      <c r="G24" s="47">
        <v>4671</v>
      </c>
      <c r="H24" s="47">
        <v>4828</v>
      </c>
      <c r="I24" s="47">
        <v>5007</v>
      </c>
      <c r="J24" s="47">
        <v>5256</v>
      </c>
      <c r="K24" s="47">
        <v>5550</v>
      </c>
      <c r="L24" s="47">
        <v>6278</v>
      </c>
      <c r="M24" s="47">
        <v>6214</v>
      </c>
      <c r="N24" s="47">
        <v>5306</v>
      </c>
      <c r="O24" s="47">
        <v>4191</v>
      </c>
      <c r="P24" s="47">
        <v>3033</v>
      </c>
      <c r="Q24" s="47">
        <v>2235</v>
      </c>
      <c r="R24" s="47">
        <v>2195</v>
      </c>
      <c r="S24" s="47">
        <v>1682</v>
      </c>
      <c r="T24" s="47">
        <v>1119</v>
      </c>
      <c r="U24" s="47">
        <v>525</v>
      </c>
      <c r="V24" s="55">
        <f>242+85+26+15</f>
        <v>368</v>
      </c>
      <c r="W24" s="47">
        <v>2403</v>
      </c>
      <c r="X24" s="47">
        <v>60</v>
      </c>
      <c r="Y24" s="57" t="s">
        <v>73</v>
      </c>
    </row>
    <row r="25" spans="1:25" s="59" customFormat="1" ht="18" customHeight="1">
      <c r="A25" s="58" t="s">
        <v>47</v>
      </c>
      <c r="D25" s="47">
        <v>9148</v>
      </c>
      <c r="E25" s="47">
        <v>494</v>
      </c>
      <c r="F25" s="47">
        <v>523</v>
      </c>
      <c r="G25" s="47">
        <v>603</v>
      </c>
      <c r="H25" s="47">
        <v>604</v>
      </c>
      <c r="I25" s="47">
        <v>588</v>
      </c>
      <c r="J25" s="47">
        <v>690</v>
      </c>
      <c r="K25" s="47">
        <v>708</v>
      </c>
      <c r="L25" s="47">
        <v>846</v>
      </c>
      <c r="M25" s="47">
        <v>869</v>
      </c>
      <c r="N25" s="47">
        <v>753</v>
      </c>
      <c r="O25" s="47">
        <v>609</v>
      </c>
      <c r="P25" s="47">
        <v>483</v>
      </c>
      <c r="Q25" s="47">
        <v>328</v>
      </c>
      <c r="R25" s="47">
        <v>329</v>
      </c>
      <c r="S25" s="47">
        <v>274</v>
      </c>
      <c r="T25" s="47">
        <v>213</v>
      </c>
      <c r="U25" s="47">
        <v>92</v>
      </c>
      <c r="V25" s="48">
        <f>54+13+7+1</f>
        <v>75</v>
      </c>
      <c r="W25" s="47">
        <v>57</v>
      </c>
      <c r="X25" s="47">
        <v>10</v>
      </c>
      <c r="Y25" s="60" t="s">
        <v>74</v>
      </c>
    </row>
    <row r="26" spans="1:25" s="59" customFormat="1" ht="18" customHeight="1">
      <c r="A26" s="58" t="s">
        <v>48</v>
      </c>
      <c r="D26" s="47">
        <v>2823</v>
      </c>
      <c r="E26" s="47">
        <v>124</v>
      </c>
      <c r="F26" s="47">
        <v>150</v>
      </c>
      <c r="G26" s="47">
        <v>162</v>
      </c>
      <c r="H26" s="47">
        <v>186</v>
      </c>
      <c r="I26" s="47">
        <v>193</v>
      </c>
      <c r="J26" s="47">
        <v>197</v>
      </c>
      <c r="K26" s="47">
        <v>227</v>
      </c>
      <c r="L26" s="47">
        <v>222</v>
      </c>
      <c r="M26" s="47">
        <v>296</v>
      </c>
      <c r="N26" s="47">
        <v>253</v>
      </c>
      <c r="O26" s="47">
        <v>191</v>
      </c>
      <c r="P26" s="47">
        <v>135</v>
      </c>
      <c r="Q26" s="47">
        <v>88</v>
      </c>
      <c r="R26" s="47">
        <v>108</v>
      </c>
      <c r="S26" s="47">
        <v>99</v>
      </c>
      <c r="T26" s="47">
        <v>64</v>
      </c>
      <c r="U26" s="47">
        <v>26</v>
      </c>
      <c r="V26" s="48">
        <f>13+7+1+2</f>
        <v>23</v>
      </c>
      <c r="W26" s="47">
        <v>78</v>
      </c>
      <c r="X26" s="47">
        <v>1</v>
      </c>
      <c r="Y26" s="60" t="s">
        <v>75</v>
      </c>
    </row>
    <row r="27" spans="1:25" s="59" customFormat="1" ht="18" customHeight="1">
      <c r="A27" s="58" t="s">
        <v>49</v>
      </c>
      <c r="D27" s="47">
        <v>4013</v>
      </c>
      <c r="E27" s="47">
        <v>200</v>
      </c>
      <c r="F27" s="47">
        <v>209</v>
      </c>
      <c r="G27" s="47">
        <v>259</v>
      </c>
      <c r="H27" s="47">
        <v>257</v>
      </c>
      <c r="I27" s="47">
        <v>271</v>
      </c>
      <c r="J27" s="47">
        <v>362</v>
      </c>
      <c r="K27" s="47">
        <v>292</v>
      </c>
      <c r="L27" s="47">
        <v>322</v>
      </c>
      <c r="M27" s="47">
        <v>381</v>
      </c>
      <c r="N27" s="47">
        <v>306</v>
      </c>
      <c r="O27" s="47">
        <v>241</v>
      </c>
      <c r="P27" s="47">
        <v>153</v>
      </c>
      <c r="Q27" s="47">
        <v>113</v>
      </c>
      <c r="R27" s="47">
        <v>96</v>
      </c>
      <c r="S27" s="47">
        <v>69</v>
      </c>
      <c r="T27" s="47">
        <v>56</v>
      </c>
      <c r="U27" s="47">
        <v>34</v>
      </c>
      <c r="V27" s="48">
        <f>8+1+2</f>
        <v>11</v>
      </c>
      <c r="W27" s="47">
        <v>370</v>
      </c>
      <c r="X27" s="47">
        <v>11</v>
      </c>
      <c r="Y27" s="60" t="s">
        <v>76</v>
      </c>
    </row>
    <row r="28" spans="1:25" s="59" customFormat="1" ht="18" customHeight="1">
      <c r="A28" s="62" t="s">
        <v>5</v>
      </c>
      <c r="B28" s="63"/>
      <c r="C28" s="63"/>
      <c r="D28" s="64">
        <v>52996</v>
      </c>
      <c r="E28" s="64">
        <v>2935</v>
      </c>
      <c r="F28" s="64">
        <v>3424</v>
      </c>
      <c r="G28" s="64">
        <v>3647</v>
      </c>
      <c r="H28" s="64">
        <v>3781</v>
      </c>
      <c r="I28" s="64">
        <v>3955</v>
      </c>
      <c r="J28" s="64">
        <v>4007</v>
      </c>
      <c r="K28" s="64">
        <v>4323</v>
      </c>
      <c r="L28" s="64">
        <v>4888</v>
      </c>
      <c r="M28" s="64">
        <v>4668</v>
      </c>
      <c r="N28" s="64">
        <v>3994</v>
      </c>
      <c r="O28" s="64">
        <v>3150</v>
      </c>
      <c r="P28" s="64">
        <v>2262</v>
      </c>
      <c r="Q28" s="64">
        <v>1706</v>
      </c>
      <c r="R28" s="64">
        <v>1662</v>
      </c>
      <c r="S28" s="64">
        <v>1240</v>
      </c>
      <c r="T28" s="64">
        <v>786</v>
      </c>
      <c r="U28" s="64">
        <v>373</v>
      </c>
      <c r="V28" s="65">
        <f>167+64+18+10</f>
        <v>259</v>
      </c>
      <c r="W28" s="64">
        <v>1898</v>
      </c>
      <c r="X28" s="64">
        <v>38</v>
      </c>
      <c r="Y28" s="66" t="s">
        <v>63</v>
      </c>
    </row>
    <row r="29" spans="1:3" s="1" customFormat="1" ht="20.25" customHeight="1">
      <c r="A29" s="1" t="s">
        <v>0</v>
      </c>
      <c r="B29" s="2">
        <v>1.3</v>
      </c>
      <c r="C29" s="1" t="s">
        <v>93</v>
      </c>
    </row>
    <row r="30" spans="1:3" s="6" customFormat="1" ht="18" customHeight="1">
      <c r="A30" s="6" t="s">
        <v>1</v>
      </c>
      <c r="B30" s="2">
        <v>1.3</v>
      </c>
      <c r="C30" s="6" t="s">
        <v>94</v>
      </c>
    </row>
    <row r="31" s="6" customFormat="1" ht="18" customHeight="1">
      <c r="B31" s="2"/>
    </row>
    <row r="32" spans="1:25" s="7" customFormat="1" ht="15" customHeight="1">
      <c r="A32" s="13"/>
      <c r="B32" s="13"/>
      <c r="C32" s="14"/>
      <c r="D32" s="8"/>
      <c r="E32" s="91" t="s">
        <v>33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3"/>
      <c r="Y32" s="88"/>
    </row>
    <row r="33" spans="1:25" s="7" customFormat="1" ht="12.75" customHeight="1">
      <c r="A33" s="15"/>
      <c r="B33" s="15"/>
      <c r="C33" s="16"/>
      <c r="D33" s="9"/>
      <c r="E33" s="16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18"/>
      <c r="R33" s="17"/>
      <c r="S33" s="18"/>
      <c r="T33" s="17"/>
      <c r="U33" s="18"/>
      <c r="V33" s="19"/>
      <c r="W33" s="20"/>
      <c r="X33" s="19" t="s">
        <v>28</v>
      </c>
      <c r="Y33" s="89"/>
    </row>
    <row r="34" spans="1:25" s="7" customFormat="1" ht="12.75" customHeight="1">
      <c r="A34" s="15"/>
      <c r="B34" s="31" t="s">
        <v>35</v>
      </c>
      <c r="C34" s="16"/>
      <c r="D34" s="9" t="s">
        <v>2</v>
      </c>
      <c r="E34" s="21"/>
      <c r="F34" s="22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9" t="s">
        <v>24</v>
      </c>
      <c r="W34" s="20"/>
      <c r="X34" s="23" t="s">
        <v>29</v>
      </c>
      <c r="Y34" s="89"/>
    </row>
    <row r="35" spans="1:25" s="7" customFormat="1" ht="12.75" customHeight="1">
      <c r="A35" s="15"/>
      <c r="B35" s="15"/>
      <c r="C35" s="16"/>
      <c r="D35" s="9" t="s">
        <v>6</v>
      </c>
      <c r="E35" s="21" t="s">
        <v>7</v>
      </c>
      <c r="F35" s="22" t="s">
        <v>8</v>
      </c>
      <c r="G35" s="21" t="s">
        <v>9</v>
      </c>
      <c r="H35" s="22" t="s">
        <v>10</v>
      </c>
      <c r="I35" s="21" t="s">
        <v>11</v>
      </c>
      <c r="J35" s="22" t="s">
        <v>12</v>
      </c>
      <c r="K35" s="21" t="s">
        <v>13</v>
      </c>
      <c r="L35" s="22" t="s">
        <v>14</v>
      </c>
      <c r="M35" s="21" t="s">
        <v>15</v>
      </c>
      <c r="N35" s="22" t="s">
        <v>16</v>
      </c>
      <c r="O35" s="21" t="s">
        <v>17</v>
      </c>
      <c r="P35" s="22" t="s">
        <v>18</v>
      </c>
      <c r="Q35" s="21" t="s">
        <v>19</v>
      </c>
      <c r="R35" s="22" t="s">
        <v>20</v>
      </c>
      <c r="S35" s="21" t="s">
        <v>21</v>
      </c>
      <c r="T35" s="22" t="s">
        <v>22</v>
      </c>
      <c r="U35" s="21" t="s">
        <v>23</v>
      </c>
      <c r="V35" s="23" t="s">
        <v>25</v>
      </c>
      <c r="W35" s="20" t="s">
        <v>34</v>
      </c>
      <c r="X35" s="23" t="s">
        <v>30</v>
      </c>
      <c r="Y35" s="89"/>
    </row>
    <row r="36" spans="1:25" s="7" customFormat="1" ht="12.75" customHeight="1">
      <c r="A36" s="15"/>
      <c r="B36" s="15"/>
      <c r="C36" s="16"/>
      <c r="D36" s="9"/>
      <c r="E36" s="16"/>
      <c r="F36" s="24"/>
      <c r="G36" s="18"/>
      <c r="H36" s="24"/>
      <c r="I36" s="18"/>
      <c r="J36" s="24"/>
      <c r="K36" s="18"/>
      <c r="L36" s="24"/>
      <c r="M36" s="18"/>
      <c r="N36" s="24"/>
      <c r="O36" s="18"/>
      <c r="P36" s="24"/>
      <c r="Q36" s="18"/>
      <c r="R36" s="24"/>
      <c r="S36" s="18"/>
      <c r="T36" s="24"/>
      <c r="U36" s="18"/>
      <c r="V36" s="23" t="s">
        <v>26</v>
      </c>
      <c r="W36" s="20" t="s">
        <v>36</v>
      </c>
      <c r="X36" s="23" t="s">
        <v>31</v>
      </c>
      <c r="Y36" s="89"/>
    </row>
    <row r="37" spans="1:25" s="7" customFormat="1" ht="17.25" customHeight="1">
      <c r="A37" s="25"/>
      <c r="B37" s="25"/>
      <c r="C37" s="26"/>
      <c r="D37" s="10"/>
      <c r="E37" s="26"/>
      <c r="F37" s="27"/>
      <c r="G37" s="28"/>
      <c r="H37" s="27"/>
      <c r="I37" s="28"/>
      <c r="J37" s="27"/>
      <c r="K37" s="28"/>
      <c r="L37" s="27"/>
      <c r="M37" s="28"/>
      <c r="N37" s="27"/>
      <c r="O37" s="28"/>
      <c r="P37" s="27"/>
      <c r="Q37" s="28"/>
      <c r="R37" s="27"/>
      <c r="S37" s="28"/>
      <c r="T37" s="27"/>
      <c r="U37" s="28"/>
      <c r="V37" s="29" t="s">
        <v>27</v>
      </c>
      <c r="W37" s="30"/>
      <c r="X37" s="27"/>
      <c r="Y37" s="90"/>
    </row>
    <row r="38" spans="1:25" s="50" customFormat="1" ht="18" customHeight="1">
      <c r="A38" s="56" t="s">
        <v>50</v>
      </c>
      <c r="D38" s="47">
        <v>38473</v>
      </c>
      <c r="E38" s="47">
        <v>3037</v>
      </c>
      <c r="F38" s="47">
        <v>2850</v>
      </c>
      <c r="G38" s="47">
        <v>2907</v>
      </c>
      <c r="H38" s="47">
        <v>2891</v>
      </c>
      <c r="I38" s="47">
        <v>3406</v>
      </c>
      <c r="J38" s="47">
        <v>3359</v>
      </c>
      <c r="K38" s="47">
        <v>3302</v>
      </c>
      <c r="L38" s="47">
        <v>3386</v>
      </c>
      <c r="M38" s="47">
        <v>3116</v>
      </c>
      <c r="N38" s="47">
        <v>2515</v>
      </c>
      <c r="O38" s="47">
        <v>2019</v>
      </c>
      <c r="P38" s="47">
        <v>1427</v>
      </c>
      <c r="Q38" s="47">
        <v>1092</v>
      </c>
      <c r="R38" s="47">
        <v>1024</v>
      </c>
      <c r="S38" s="47">
        <v>777</v>
      </c>
      <c r="T38" s="47">
        <v>493</v>
      </c>
      <c r="U38" s="47">
        <v>266</v>
      </c>
      <c r="V38" s="55">
        <f>92+44+24+47</f>
        <v>207</v>
      </c>
      <c r="W38" s="47">
        <v>388</v>
      </c>
      <c r="X38" s="47">
        <v>11</v>
      </c>
      <c r="Y38" s="57" t="s">
        <v>77</v>
      </c>
    </row>
    <row r="39" spans="1:25" s="59" customFormat="1" ht="18" customHeight="1">
      <c r="A39" s="58" t="s">
        <v>51</v>
      </c>
      <c r="D39" s="47">
        <v>7910</v>
      </c>
      <c r="E39" s="47">
        <v>575</v>
      </c>
      <c r="F39" s="47">
        <v>535</v>
      </c>
      <c r="G39" s="47">
        <v>583</v>
      </c>
      <c r="H39" s="47">
        <v>608</v>
      </c>
      <c r="I39" s="47">
        <v>681</v>
      </c>
      <c r="J39" s="47">
        <v>673</v>
      </c>
      <c r="K39" s="47">
        <v>696</v>
      </c>
      <c r="L39" s="47">
        <v>714</v>
      </c>
      <c r="M39" s="47">
        <v>639</v>
      </c>
      <c r="N39" s="47">
        <v>562</v>
      </c>
      <c r="O39" s="47">
        <v>457</v>
      </c>
      <c r="P39" s="47">
        <v>317</v>
      </c>
      <c r="Q39" s="47">
        <v>216</v>
      </c>
      <c r="R39" s="47">
        <v>203</v>
      </c>
      <c r="S39" s="47">
        <v>162</v>
      </c>
      <c r="T39" s="47">
        <v>103</v>
      </c>
      <c r="U39" s="47">
        <v>61</v>
      </c>
      <c r="V39" s="48">
        <f>16+5+7</f>
        <v>28</v>
      </c>
      <c r="W39" s="47">
        <v>95</v>
      </c>
      <c r="X39" s="47">
        <v>2</v>
      </c>
      <c r="Y39" s="60" t="s">
        <v>78</v>
      </c>
    </row>
    <row r="40" spans="1:25" s="59" customFormat="1" ht="18" customHeight="1">
      <c r="A40" s="58" t="s">
        <v>5</v>
      </c>
      <c r="D40" s="47">
        <v>30563</v>
      </c>
      <c r="E40" s="47">
        <v>2462</v>
      </c>
      <c r="F40" s="47">
        <v>2315</v>
      </c>
      <c r="G40" s="47">
        <v>2324</v>
      </c>
      <c r="H40" s="47">
        <v>2283</v>
      </c>
      <c r="I40" s="47">
        <v>2725</v>
      </c>
      <c r="J40" s="47">
        <v>2686</v>
      </c>
      <c r="K40" s="47">
        <v>2606</v>
      </c>
      <c r="L40" s="47">
        <v>2672</v>
      </c>
      <c r="M40" s="47">
        <v>2477</v>
      </c>
      <c r="N40" s="47">
        <v>1953</v>
      </c>
      <c r="O40" s="47">
        <v>1562</v>
      </c>
      <c r="P40" s="47">
        <v>1110</v>
      </c>
      <c r="Q40" s="47">
        <v>876</v>
      </c>
      <c r="R40" s="47">
        <v>821</v>
      </c>
      <c r="S40" s="47">
        <v>615</v>
      </c>
      <c r="T40" s="47">
        <v>390</v>
      </c>
      <c r="U40" s="47">
        <v>205</v>
      </c>
      <c r="V40" s="48">
        <f>76+39+24+40</f>
        <v>179</v>
      </c>
      <c r="W40" s="47">
        <v>293</v>
      </c>
      <c r="X40" s="47">
        <v>9</v>
      </c>
      <c r="Y40" s="67" t="s">
        <v>63</v>
      </c>
    </row>
    <row r="41" spans="1:25" s="50" customFormat="1" ht="18" customHeight="1">
      <c r="A41" s="56" t="s">
        <v>52</v>
      </c>
      <c r="D41" s="47">
        <v>29650</v>
      </c>
      <c r="E41" s="47">
        <v>1720</v>
      </c>
      <c r="F41" s="47">
        <v>1838</v>
      </c>
      <c r="G41" s="47">
        <v>2120</v>
      </c>
      <c r="H41" s="47">
        <v>2129</v>
      </c>
      <c r="I41" s="47">
        <v>2132</v>
      </c>
      <c r="J41" s="47">
        <v>2351</v>
      </c>
      <c r="K41" s="47">
        <v>2388</v>
      </c>
      <c r="L41" s="47">
        <v>2654</v>
      </c>
      <c r="M41" s="47">
        <v>2617</v>
      </c>
      <c r="N41" s="47">
        <v>2313</v>
      </c>
      <c r="O41" s="47">
        <v>1903</v>
      </c>
      <c r="P41" s="47">
        <v>1324</v>
      </c>
      <c r="Q41" s="47">
        <v>966</v>
      </c>
      <c r="R41" s="47">
        <v>959</v>
      </c>
      <c r="S41" s="47">
        <v>792</v>
      </c>
      <c r="T41" s="47">
        <v>599</v>
      </c>
      <c r="U41" s="47">
        <v>352</v>
      </c>
      <c r="V41" s="55">
        <f>157+57+10+8</f>
        <v>232</v>
      </c>
      <c r="W41" s="47">
        <v>236</v>
      </c>
      <c r="X41" s="47">
        <v>25</v>
      </c>
      <c r="Y41" s="61" t="s">
        <v>79</v>
      </c>
    </row>
    <row r="42" spans="1:25" s="59" customFormat="1" ht="18" customHeight="1">
      <c r="A42" s="58" t="s">
        <v>53</v>
      </c>
      <c r="D42" s="47">
        <v>1971</v>
      </c>
      <c r="E42" s="47">
        <v>103</v>
      </c>
      <c r="F42" s="47">
        <v>103</v>
      </c>
      <c r="G42" s="47">
        <v>135</v>
      </c>
      <c r="H42" s="47">
        <v>132</v>
      </c>
      <c r="I42" s="47">
        <v>145</v>
      </c>
      <c r="J42" s="47">
        <v>157</v>
      </c>
      <c r="K42" s="47">
        <v>130</v>
      </c>
      <c r="L42" s="47">
        <v>158</v>
      </c>
      <c r="M42" s="47">
        <v>185</v>
      </c>
      <c r="N42" s="47">
        <v>154</v>
      </c>
      <c r="O42" s="47">
        <v>165</v>
      </c>
      <c r="P42" s="47">
        <v>97</v>
      </c>
      <c r="Q42" s="47">
        <v>71</v>
      </c>
      <c r="R42" s="47">
        <v>54</v>
      </c>
      <c r="S42" s="47">
        <v>49</v>
      </c>
      <c r="T42" s="47">
        <v>34</v>
      </c>
      <c r="U42" s="47">
        <v>15</v>
      </c>
      <c r="V42" s="68">
        <f>10+3</f>
        <v>13</v>
      </c>
      <c r="W42" s="47">
        <v>57</v>
      </c>
      <c r="X42" s="47">
        <v>14</v>
      </c>
      <c r="Y42" s="67" t="s">
        <v>80</v>
      </c>
    </row>
    <row r="43" spans="1:25" s="59" customFormat="1" ht="18" customHeight="1">
      <c r="A43" s="58" t="s">
        <v>5</v>
      </c>
      <c r="D43" s="47">
        <v>27679</v>
      </c>
      <c r="E43" s="47">
        <v>1617</v>
      </c>
      <c r="F43" s="47">
        <v>1735</v>
      </c>
      <c r="G43" s="47">
        <v>1985</v>
      </c>
      <c r="H43" s="47">
        <v>1997</v>
      </c>
      <c r="I43" s="47">
        <v>1987</v>
      </c>
      <c r="J43" s="47">
        <v>2194</v>
      </c>
      <c r="K43" s="47">
        <v>2258</v>
      </c>
      <c r="L43" s="47">
        <v>2496</v>
      </c>
      <c r="M43" s="47">
        <v>2432</v>
      </c>
      <c r="N43" s="47">
        <v>2159</v>
      </c>
      <c r="O43" s="47">
        <v>1738</v>
      </c>
      <c r="P43" s="47">
        <v>1227</v>
      </c>
      <c r="Q43" s="47">
        <v>895</v>
      </c>
      <c r="R43" s="47">
        <v>905</v>
      </c>
      <c r="S43" s="47">
        <v>743</v>
      </c>
      <c r="T43" s="47">
        <v>565</v>
      </c>
      <c r="U43" s="47">
        <v>337</v>
      </c>
      <c r="V43" s="48">
        <f>147+54+10+8</f>
        <v>219</v>
      </c>
      <c r="W43" s="47">
        <v>179</v>
      </c>
      <c r="X43" s="47">
        <v>11</v>
      </c>
      <c r="Y43" s="60" t="s">
        <v>63</v>
      </c>
    </row>
    <row r="44" spans="1:25" s="50" customFormat="1" ht="18" customHeight="1">
      <c r="A44" s="56" t="s">
        <v>54</v>
      </c>
      <c r="D44" s="47">
        <v>30780</v>
      </c>
      <c r="E44" s="47">
        <v>1503</v>
      </c>
      <c r="F44" s="47">
        <v>1765</v>
      </c>
      <c r="G44" s="47">
        <v>2047</v>
      </c>
      <c r="H44" s="47">
        <v>2023</v>
      </c>
      <c r="I44" s="47">
        <v>2145</v>
      </c>
      <c r="J44" s="47">
        <v>2423</v>
      </c>
      <c r="K44" s="47">
        <v>2446</v>
      </c>
      <c r="L44" s="47">
        <v>2827</v>
      </c>
      <c r="M44" s="47">
        <v>2876</v>
      </c>
      <c r="N44" s="47">
        <v>2357</v>
      </c>
      <c r="O44" s="47">
        <v>2044</v>
      </c>
      <c r="P44" s="47">
        <v>1535</v>
      </c>
      <c r="Q44" s="47">
        <v>1222</v>
      </c>
      <c r="R44" s="47">
        <v>1073</v>
      </c>
      <c r="S44" s="47">
        <v>886</v>
      </c>
      <c r="T44" s="47">
        <v>668</v>
      </c>
      <c r="U44" s="47">
        <v>359</v>
      </c>
      <c r="V44" s="55">
        <f>189+72+17+3</f>
        <v>281</v>
      </c>
      <c r="W44" s="47">
        <v>294</v>
      </c>
      <c r="X44" s="47">
        <v>6</v>
      </c>
      <c r="Y44" s="57" t="s">
        <v>81</v>
      </c>
    </row>
    <row r="45" spans="1:25" s="59" customFormat="1" ht="18" customHeight="1">
      <c r="A45" s="58" t="s">
        <v>55</v>
      </c>
      <c r="D45" s="47">
        <v>9203</v>
      </c>
      <c r="E45" s="47">
        <v>432</v>
      </c>
      <c r="F45" s="47">
        <v>514</v>
      </c>
      <c r="G45" s="47">
        <v>582</v>
      </c>
      <c r="H45" s="47">
        <v>631</v>
      </c>
      <c r="I45" s="47">
        <v>662</v>
      </c>
      <c r="J45" s="47">
        <v>738</v>
      </c>
      <c r="K45" s="47">
        <v>770</v>
      </c>
      <c r="L45" s="47">
        <v>832</v>
      </c>
      <c r="M45" s="47">
        <v>824</v>
      </c>
      <c r="N45" s="47">
        <v>698</v>
      </c>
      <c r="O45" s="47">
        <v>661</v>
      </c>
      <c r="P45" s="47">
        <v>468</v>
      </c>
      <c r="Q45" s="47">
        <v>344</v>
      </c>
      <c r="R45" s="47">
        <v>315</v>
      </c>
      <c r="S45" s="47">
        <v>235</v>
      </c>
      <c r="T45" s="47">
        <v>190</v>
      </c>
      <c r="U45" s="47">
        <v>98</v>
      </c>
      <c r="V45" s="48">
        <f>55+21+4</f>
        <v>80</v>
      </c>
      <c r="W45" s="47">
        <v>127</v>
      </c>
      <c r="X45" s="47">
        <v>2</v>
      </c>
      <c r="Y45" s="60" t="s">
        <v>82</v>
      </c>
    </row>
    <row r="46" spans="1:25" s="59" customFormat="1" ht="18" customHeight="1">
      <c r="A46" s="58" t="s">
        <v>56</v>
      </c>
      <c r="D46" s="47">
        <v>6807</v>
      </c>
      <c r="E46" s="47">
        <v>329</v>
      </c>
      <c r="F46" s="47">
        <v>356</v>
      </c>
      <c r="G46" s="47">
        <v>435</v>
      </c>
      <c r="H46" s="47">
        <v>426</v>
      </c>
      <c r="I46" s="47">
        <v>442</v>
      </c>
      <c r="J46" s="47">
        <v>539</v>
      </c>
      <c r="K46" s="47">
        <v>484</v>
      </c>
      <c r="L46" s="47">
        <v>573</v>
      </c>
      <c r="M46" s="47">
        <v>639</v>
      </c>
      <c r="N46" s="47">
        <v>583</v>
      </c>
      <c r="O46" s="47">
        <v>461</v>
      </c>
      <c r="P46" s="47">
        <v>347</v>
      </c>
      <c r="Q46" s="47">
        <v>249</v>
      </c>
      <c r="R46" s="47">
        <v>253</v>
      </c>
      <c r="S46" s="47">
        <v>234</v>
      </c>
      <c r="T46" s="47">
        <v>183</v>
      </c>
      <c r="U46" s="47">
        <v>85</v>
      </c>
      <c r="V46" s="48">
        <f>50+28+6+2</f>
        <v>86</v>
      </c>
      <c r="W46" s="47">
        <v>100</v>
      </c>
      <c r="X46" s="47">
        <v>3</v>
      </c>
      <c r="Y46" s="60" t="s">
        <v>83</v>
      </c>
    </row>
    <row r="47" spans="1:25" s="59" customFormat="1" ht="18" customHeight="1">
      <c r="A47" s="58" t="s">
        <v>5</v>
      </c>
      <c r="D47" s="47">
        <v>14770</v>
      </c>
      <c r="E47" s="47">
        <v>742</v>
      </c>
      <c r="F47" s="47">
        <v>895</v>
      </c>
      <c r="G47" s="47">
        <v>1030</v>
      </c>
      <c r="H47" s="47">
        <v>966</v>
      </c>
      <c r="I47" s="47">
        <v>1041</v>
      </c>
      <c r="J47" s="47">
        <v>1146</v>
      </c>
      <c r="K47" s="47">
        <v>1192</v>
      </c>
      <c r="L47" s="47">
        <v>1422</v>
      </c>
      <c r="M47" s="47">
        <v>1413</v>
      </c>
      <c r="N47" s="47">
        <v>1076</v>
      </c>
      <c r="O47" s="47">
        <v>922</v>
      </c>
      <c r="P47" s="47">
        <v>720</v>
      </c>
      <c r="Q47" s="47">
        <v>629</v>
      </c>
      <c r="R47" s="47">
        <v>505</v>
      </c>
      <c r="S47" s="47">
        <v>417</v>
      </c>
      <c r="T47" s="47">
        <v>295</v>
      </c>
      <c r="U47" s="47">
        <v>176</v>
      </c>
      <c r="V47" s="48">
        <f>84+23+7+1</f>
        <v>115</v>
      </c>
      <c r="W47" s="47">
        <v>67</v>
      </c>
      <c r="X47" s="47">
        <v>1</v>
      </c>
      <c r="Y47" s="60" t="s">
        <v>63</v>
      </c>
    </row>
    <row r="48" spans="1:25" s="50" customFormat="1" ht="18" customHeight="1">
      <c r="A48" s="56" t="s">
        <v>57</v>
      </c>
      <c r="D48" s="47">
        <v>62908</v>
      </c>
      <c r="E48" s="47">
        <v>4567</v>
      </c>
      <c r="F48" s="47">
        <v>4499</v>
      </c>
      <c r="G48" s="47">
        <v>4875</v>
      </c>
      <c r="H48" s="47">
        <v>4613</v>
      </c>
      <c r="I48" s="47">
        <v>5097</v>
      </c>
      <c r="J48" s="47">
        <v>5429</v>
      </c>
      <c r="K48" s="47">
        <v>5393</v>
      </c>
      <c r="L48" s="47">
        <v>5518</v>
      </c>
      <c r="M48" s="47">
        <v>5183</v>
      </c>
      <c r="N48" s="47">
        <v>4250</v>
      </c>
      <c r="O48" s="47">
        <v>3377</v>
      </c>
      <c r="P48" s="47">
        <v>2459</v>
      </c>
      <c r="Q48" s="47">
        <v>1793</v>
      </c>
      <c r="R48" s="47">
        <v>1636</v>
      </c>
      <c r="S48" s="47">
        <v>1210</v>
      </c>
      <c r="T48" s="47">
        <v>697</v>
      </c>
      <c r="U48" s="47">
        <v>369</v>
      </c>
      <c r="V48" s="55">
        <f>158+76+34+32</f>
        <v>300</v>
      </c>
      <c r="W48" s="47">
        <v>1626</v>
      </c>
      <c r="X48" s="47">
        <v>17</v>
      </c>
      <c r="Y48" s="57" t="s">
        <v>84</v>
      </c>
    </row>
    <row r="49" spans="1:25" s="59" customFormat="1" ht="18" customHeight="1">
      <c r="A49" s="60" t="s">
        <v>58</v>
      </c>
      <c r="D49" s="47">
        <v>11300</v>
      </c>
      <c r="E49" s="47">
        <v>725</v>
      </c>
      <c r="F49" s="47">
        <v>750</v>
      </c>
      <c r="G49" s="47">
        <v>858</v>
      </c>
      <c r="H49" s="47">
        <v>761</v>
      </c>
      <c r="I49" s="47">
        <v>843</v>
      </c>
      <c r="J49" s="47">
        <v>971</v>
      </c>
      <c r="K49" s="47">
        <v>964</v>
      </c>
      <c r="L49" s="47">
        <v>960</v>
      </c>
      <c r="M49" s="47">
        <v>895</v>
      </c>
      <c r="N49" s="47">
        <v>788</v>
      </c>
      <c r="O49" s="47">
        <v>647</v>
      </c>
      <c r="P49" s="47">
        <v>479</v>
      </c>
      <c r="Q49" s="47">
        <v>347</v>
      </c>
      <c r="R49" s="47">
        <v>313</v>
      </c>
      <c r="S49" s="47">
        <v>226</v>
      </c>
      <c r="T49" s="47">
        <v>157</v>
      </c>
      <c r="U49" s="47">
        <v>82</v>
      </c>
      <c r="V49" s="48">
        <f>41+24+12+13</f>
        <v>90</v>
      </c>
      <c r="W49" s="47">
        <v>436</v>
      </c>
      <c r="X49" s="47">
        <v>8</v>
      </c>
      <c r="Y49" s="60" t="s">
        <v>85</v>
      </c>
    </row>
    <row r="50" spans="1:25" s="59" customFormat="1" ht="18" customHeight="1">
      <c r="A50" s="60" t="s">
        <v>5</v>
      </c>
      <c r="D50" s="47">
        <v>51608</v>
      </c>
      <c r="E50" s="47">
        <v>3842</v>
      </c>
      <c r="F50" s="47">
        <v>3749</v>
      </c>
      <c r="G50" s="47">
        <v>4017</v>
      </c>
      <c r="H50" s="47">
        <v>3852</v>
      </c>
      <c r="I50" s="47">
        <v>4254</v>
      </c>
      <c r="J50" s="47">
        <v>4458</v>
      </c>
      <c r="K50" s="47">
        <v>4429</v>
      </c>
      <c r="L50" s="47">
        <v>4558</v>
      </c>
      <c r="M50" s="47">
        <v>4288</v>
      </c>
      <c r="N50" s="47">
        <v>3462</v>
      </c>
      <c r="O50" s="47">
        <v>2730</v>
      </c>
      <c r="P50" s="47">
        <v>1980</v>
      </c>
      <c r="Q50" s="47">
        <v>1446</v>
      </c>
      <c r="R50" s="47">
        <v>1323</v>
      </c>
      <c r="S50" s="47">
        <v>984</v>
      </c>
      <c r="T50" s="47">
        <v>540</v>
      </c>
      <c r="U50" s="47">
        <v>287</v>
      </c>
      <c r="V50" s="48">
        <f>117+52+22+19</f>
        <v>210</v>
      </c>
      <c r="W50" s="47">
        <v>1190</v>
      </c>
      <c r="X50" s="47">
        <v>9</v>
      </c>
      <c r="Y50" s="60" t="s">
        <v>63</v>
      </c>
    </row>
    <row r="51" spans="1:25" s="50" customFormat="1" ht="18" customHeight="1">
      <c r="A51" s="61" t="s">
        <v>59</v>
      </c>
      <c r="D51" s="47">
        <v>37185</v>
      </c>
      <c r="E51" s="47">
        <v>2955</v>
      </c>
      <c r="F51" s="47">
        <v>2898</v>
      </c>
      <c r="G51" s="47">
        <v>2983</v>
      </c>
      <c r="H51" s="47">
        <v>2996</v>
      </c>
      <c r="I51" s="47">
        <v>3209</v>
      </c>
      <c r="J51" s="47">
        <v>3389</v>
      </c>
      <c r="K51" s="47">
        <v>3232</v>
      </c>
      <c r="L51" s="47">
        <v>3288</v>
      </c>
      <c r="M51" s="47">
        <v>2976</v>
      </c>
      <c r="N51" s="47">
        <v>2284</v>
      </c>
      <c r="O51" s="47">
        <v>1902</v>
      </c>
      <c r="P51" s="47">
        <v>1413</v>
      </c>
      <c r="Q51" s="47">
        <v>975</v>
      </c>
      <c r="R51" s="47">
        <v>910</v>
      </c>
      <c r="S51" s="47">
        <v>611</v>
      </c>
      <c r="T51" s="47">
        <v>356</v>
      </c>
      <c r="U51" s="47">
        <v>178</v>
      </c>
      <c r="V51" s="48">
        <f>66+21+3+3</f>
        <v>93</v>
      </c>
      <c r="W51" s="47">
        <v>527</v>
      </c>
      <c r="X51" s="47">
        <v>10</v>
      </c>
      <c r="Y51" s="57" t="s">
        <v>86</v>
      </c>
    </row>
    <row r="52" spans="1:25" s="50" customFormat="1" ht="18" customHeight="1">
      <c r="A52" s="69" t="s">
        <v>60</v>
      </c>
      <c r="D52" s="47">
        <v>32224</v>
      </c>
      <c r="E52" s="47">
        <v>2079</v>
      </c>
      <c r="F52" s="47">
        <v>2245</v>
      </c>
      <c r="G52" s="47">
        <v>2300</v>
      </c>
      <c r="H52" s="47">
        <v>2213</v>
      </c>
      <c r="I52" s="47">
        <v>2233</v>
      </c>
      <c r="J52" s="47">
        <v>2524</v>
      </c>
      <c r="K52" s="47">
        <v>2797</v>
      </c>
      <c r="L52" s="47">
        <v>2980</v>
      </c>
      <c r="M52" s="47">
        <v>2701</v>
      </c>
      <c r="N52" s="47">
        <v>2270</v>
      </c>
      <c r="O52" s="47">
        <v>1879</v>
      </c>
      <c r="P52" s="47">
        <v>1383</v>
      </c>
      <c r="Q52" s="47">
        <v>1151</v>
      </c>
      <c r="R52" s="47">
        <v>979</v>
      </c>
      <c r="S52" s="47">
        <v>775</v>
      </c>
      <c r="T52" s="47">
        <v>516</v>
      </c>
      <c r="U52" s="47">
        <v>263</v>
      </c>
      <c r="V52" s="55">
        <f>128+55+6+7</f>
        <v>196</v>
      </c>
      <c r="W52" s="47">
        <v>717</v>
      </c>
      <c r="X52" s="47">
        <v>23</v>
      </c>
      <c r="Y52" s="57" t="s">
        <v>87</v>
      </c>
    </row>
    <row r="53" spans="1:25" s="59" customFormat="1" ht="18" customHeight="1">
      <c r="A53" s="67" t="s">
        <v>61</v>
      </c>
      <c r="D53" s="47">
        <v>3591</v>
      </c>
      <c r="E53" s="47">
        <v>224</v>
      </c>
      <c r="F53" s="47">
        <v>217</v>
      </c>
      <c r="G53" s="47">
        <v>261</v>
      </c>
      <c r="H53" s="47">
        <v>266</v>
      </c>
      <c r="I53" s="47">
        <v>252</v>
      </c>
      <c r="J53" s="47">
        <v>293</v>
      </c>
      <c r="K53" s="47">
        <v>292</v>
      </c>
      <c r="L53" s="47">
        <v>330</v>
      </c>
      <c r="M53" s="47">
        <v>297</v>
      </c>
      <c r="N53" s="47">
        <v>249</v>
      </c>
      <c r="O53" s="47">
        <v>211</v>
      </c>
      <c r="P53" s="47">
        <v>174</v>
      </c>
      <c r="Q53" s="47">
        <v>117</v>
      </c>
      <c r="R53" s="47">
        <v>115</v>
      </c>
      <c r="S53" s="47">
        <v>66</v>
      </c>
      <c r="T53" s="47">
        <v>54</v>
      </c>
      <c r="U53" s="47">
        <v>24</v>
      </c>
      <c r="V53" s="48">
        <f>10+9+1</f>
        <v>20</v>
      </c>
      <c r="W53" s="47">
        <v>119</v>
      </c>
      <c r="X53" s="47">
        <v>10</v>
      </c>
      <c r="Y53" s="60" t="s">
        <v>88</v>
      </c>
    </row>
    <row r="54" spans="1:25" s="59" customFormat="1" ht="18" customHeight="1">
      <c r="A54" s="67" t="s">
        <v>5</v>
      </c>
      <c r="D54" s="47">
        <v>28633</v>
      </c>
      <c r="E54" s="47">
        <v>1855</v>
      </c>
      <c r="F54" s="47">
        <v>2028</v>
      </c>
      <c r="G54" s="47">
        <v>2039</v>
      </c>
      <c r="H54" s="47">
        <v>1947</v>
      </c>
      <c r="I54" s="47">
        <v>1981</v>
      </c>
      <c r="J54" s="47">
        <v>2231</v>
      </c>
      <c r="K54" s="47">
        <v>2505</v>
      </c>
      <c r="L54" s="47">
        <v>2650</v>
      </c>
      <c r="M54" s="47">
        <v>2404</v>
      </c>
      <c r="N54" s="47">
        <v>2021</v>
      </c>
      <c r="O54" s="47">
        <v>1668</v>
      </c>
      <c r="P54" s="47">
        <v>1209</v>
      </c>
      <c r="Q54" s="47">
        <v>1034</v>
      </c>
      <c r="R54" s="47">
        <v>864</v>
      </c>
      <c r="S54" s="47">
        <v>709</v>
      </c>
      <c r="T54" s="47">
        <v>462</v>
      </c>
      <c r="U54" s="47">
        <v>239</v>
      </c>
      <c r="V54" s="48">
        <f>118+46+6+6</f>
        <v>176</v>
      </c>
      <c r="W54" s="47">
        <v>598</v>
      </c>
      <c r="X54" s="47">
        <v>13</v>
      </c>
      <c r="Y54" s="60" t="s">
        <v>63</v>
      </c>
    </row>
    <row r="55" spans="1:25" s="50" customFormat="1" ht="18" customHeight="1">
      <c r="A55" s="61" t="s">
        <v>62</v>
      </c>
      <c r="D55" s="47">
        <v>26001</v>
      </c>
      <c r="E55" s="47">
        <v>1648</v>
      </c>
      <c r="F55" s="47">
        <v>1901</v>
      </c>
      <c r="G55" s="47">
        <v>2004</v>
      </c>
      <c r="H55" s="47">
        <v>1956</v>
      </c>
      <c r="I55" s="47">
        <v>2035</v>
      </c>
      <c r="J55" s="47">
        <v>2169</v>
      </c>
      <c r="K55" s="47">
        <v>2300</v>
      </c>
      <c r="L55" s="47">
        <v>2476</v>
      </c>
      <c r="M55" s="47">
        <v>2123</v>
      </c>
      <c r="N55" s="47">
        <v>1801</v>
      </c>
      <c r="O55" s="47">
        <v>1376</v>
      </c>
      <c r="P55" s="47">
        <v>1037</v>
      </c>
      <c r="Q55" s="47">
        <v>780</v>
      </c>
      <c r="R55" s="47">
        <v>766</v>
      </c>
      <c r="S55" s="47">
        <v>587</v>
      </c>
      <c r="T55" s="47">
        <v>377</v>
      </c>
      <c r="U55" s="47">
        <v>178</v>
      </c>
      <c r="V55" s="48">
        <f>72+24+13+13</f>
        <v>122</v>
      </c>
      <c r="W55" s="47">
        <v>361</v>
      </c>
      <c r="X55" s="47">
        <v>4</v>
      </c>
      <c r="Y55" s="57" t="s">
        <v>89</v>
      </c>
    </row>
    <row r="56" spans="1:25" s="59" customFormat="1" ht="18.75" customHeight="1">
      <c r="A56" s="63"/>
      <c r="B56" s="63"/>
      <c r="C56" s="63"/>
      <c r="D56" s="70"/>
      <c r="E56" s="71"/>
      <c r="F56" s="72"/>
      <c r="G56" s="73"/>
      <c r="H56" s="71"/>
      <c r="I56" s="71"/>
      <c r="J56" s="74"/>
      <c r="K56" s="74"/>
      <c r="L56" s="74"/>
      <c r="M56" s="75"/>
      <c r="N56" s="74"/>
      <c r="O56" s="75"/>
      <c r="P56" s="74"/>
      <c r="Q56" s="75"/>
      <c r="R56" s="74"/>
      <c r="S56" s="75"/>
      <c r="T56" s="74"/>
      <c r="U56" s="76"/>
      <c r="V56" s="77"/>
      <c r="W56" s="75"/>
      <c r="X56" s="74"/>
      <c r="Y56" s="63"/>
    </row>
    <row r="57" spans="1:25" s="11" customFormat="1" ht="18.75" customHeight="1">
      <c r="A57" s="33"/>
      <c r="B57" s="33"/>
      <c r="C57" s="33"/>
      <c r="D57" s="38"/>
      <c r="E57" s="32"/>
      <c r="F57" s="32"/>
      <c r="G57" s="32"/>
      <c r="H57" s="32"/>
      <c r="I57" s="32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0"/>
      <c r="W57" s="39"/>
      <c r="X57" s="39"/>
      <c r="Y57" s="33"/>
    </row>
    <row r="58" spans="1:25" s="11" customFormat="1" ht="18.75" customHeight="1">
      <c r="A58" s="33"/>
      <c r="B58" s="33"/>
      <c r="C58" s="33"/>
      <c r="D58" s="38"/>
      <c r="E58" s="32"/>
      <c r="F58" s="32"/>
      <c r="G58" s="32"/>
      <c r="H58" s="32"/>
      <c r="I58" s="32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39"/>
      <c r="X58" s="39"/>
      <c r="Y58" s="33"/>
    </row>
    <row r="59" spans="1:3" s="1" customFormat="1" ht="20.25" customHeight="1">
      <c r="A59" s="1" t="s">
        <v>0</v>
      </c>
      <c r="B59" s="2">
        <v>1.3</v>
      </c>
      <c r="C59" s="1" t="s">
        <v>93</v>
      </c>
    </row>
    <row r="60" spans="1:3" s="6" customFormat="1" ht="18" customHeight="1">
      <c r="A60" s="6" t="s">
        <v>1</v>
      </c>
      <c r="B60" s="2">
        <v>1.3</v>
      </c>
      <c r="C60" s="6" t="s">
        <v>94</v>
      </c>
    </row>
    <row r="61" s="6" customFormat="1" ht="18" customHeight="1">
      <c r="B61" s="2"/>
    </row>
    <row r="62" spans="1:25" s="7" customFormat="1" ht="15" customHeight="1">
      <c r="A62" s="13"/>
      <c r="B62" s="13"/>
      <c r="C62" s="14"/>
      <c r="D62" s="8"/>
      <c r="E62" s="91" t="s">
        <v>33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3"/>
      <c r="Y62" s="88"/>
    </row>
    <row r="63" spans="1:25" s="7" customFormat="1" ht="12.75" customHeight="1">
      <c r="A63" s="15"/>
      <c r="B63" s="15"/>
      <c r="C63" s="16"/>
      <c r="D63" s="9"/>
      <c r="E63" s="16"/>
      <c r="F63" s="17"/>
      <c r="G63" s="18"/>
      <c r="H63" s="17"/>
      <c r="I63" s="18"/>
      <c r="J63" s="17"/>
      <c r="K63" s="18"/>
      <c r="L63" s="17"/>
      <c r="M63" s="18"/>
      <c r="N63" s="17"/>
      <c r="O63" s="18"/>
      <c r="P63" s="17"/>
      <c r="Q63" s="18"/>
      <c r="R63" s="17"/>
      <c r="S63" s="18"/>
      <c r="T63" s="17"/>
      <c r="U63" s="18"/>
      <c r="V63" s="19"/>
      <c r="W63" s="20"/>
      <c r="X63" s="19" t="s">
        <v>28</v>
      </c>
      <c r="Y63" s="89"/>
    </row>
    <row r="64" spans="1:25" s="7" customFormat="1" ht="12.75" customHeight="1">
      <c r="A64" s="15"/>
      <c r="B64" s="31" t="s">
        <v>35</v>
      </c>
      <c r="C64" s="16"/>
      <c r="D64" s="9" t="s">
        <v>2</v>
      </c>
      <c r="E64" s="21"/>
      <c r="F64" s="22"/>
      <c r="G64" s="21"/>
      <c r="H64" s="22"/>
      <c r="I64" s="21"/>
      <c r="J64" s="22"/>
      <c r="K64" s="21"/>
      <c r="L64" s="22"/>
      <c r="M64" s="21"/>
      <c r="N64" s="22"/>
      <c r="O64" s="21"/>
      <c r="P64" s="22"/>
      <c r="Q64" s="21"/>
      <c r="R64" s="22"/>
      <c r="S64" s="21"/>
      <c r="T64" s="22"/>
      <c r="U64" s="21"/>
      <c r="V64" s="9" t="s">
        <v>24</v>
      </c>
      <c r="W64" s="20"/>
      <c r="X64" s="23" t="s">
        <v>29</v>
      </c>
      <c r="Y64" s="89"/>
    </row>
    <row r="65" spans="1:25" s="7" customFormat="1" ht="12.75" customHeight="1">
      <c r="A65" s="15"/>
      <c r="B65" s="15"/>
      <c r="C65" s="16"/>
      <c r="D65" s="9" t="s">
        <v>6</v>
      </c>
      <c r="E65" s="21" t="s">
        <v>7</v>
      </c>
      <c r="F65" s="22" t="s">
        <v>8</v>
      </c>
      <c r="G65" s="21" t="s">
        <v>9</v>
      </c>
      <c r="H65" s="22" t="s">
        <v>10</v>
      </c>
      <c r="I65" s="21" t="s">
        <v>11</v>
      </c>
      <c r="J65" s="22" t="s">
        <v>12</v>
      </c>
      <c r="K65" s="21" t="s">
        <v>13</v>
      </c>
      <c r="L65" s="22" t="s">
        <v>14</v>
      </c>
      <c r="M65" s="21" t="s">
        <v>15</v>
      </c>
      <c r="N65" s="22" t="s">
        <v>16</v>
      </c>
      <c r="O65" s="21" t="s">
        <v>17</v>
      </c>
      <c r="P65" s="22" t="s">
        <v>18</v>
      </c>
      <c r="Q65" s="21" t="s">
        <v>19</v>
      </c>
      <c r="R65" s="22" t="s">
        <v>20</v>
      </c>
      <c r="S65" s="21" t="s">
        <v>21</v>
      </c>
      <c r="T65" s="22" t="s">
        <v>22</v>
      </c>
      <c r="U65" s="21" t="s">
        <v>23</v>
      </c>
      <c r="V65" s="23" t="s">
        <v>25</v>
      </c>
      <c r="W65" s="20" t="s">
        <v>34</v>
      </c>
      <c r="X65" s="23" t="s">
        <v>30</v>
      </c>
      <c r="Y65" s="89"/>
    </row>
    <row r="66" spans="1:25" s="7" customFormat="1" ht="12.75" customHeight="1">
      <c r="A66" s="15"/>
      <c r="B66" s="15"/>
      <c r="C66" s="16"/>
      <c r="D66" s="9"/>
      <c r="E66" s="16"/>
      <c r="F66" s="24"/>
      <c r="G66" s="18"/>
      <c r="H66" s="24"/>
      <c r="I66" s="18"/>
      <c r="J66" s="24"/>
      <c r="K66" s="18"/>
      <c r="L66" s="24"/>
      <c r="M66" s="18"/>
      <c r="N66" s="24"/>
      <c r="O66" s="18"/>
      <c r="P66" s="24"/>
      <c r="Q66" s="18"/>
      <c r="R66" s="24"/>
      <c r="S66" s="18"/>
      <c r="T66" s="24"/>
      <c r="U66" s="18"/>
      <c r="V66" s="23" t="s">
        <v>26</v>
      </c>
      <c r="W66" s="20" t="s">
        <v>36</v>
      </c>
      <c r="X66" s="23" t="s">
        <v>31</v>
      </c>
      <c r="Y66" s="89"/>
    </row>
    <row r="67" spans="1:25" s="7" customFormat="1" ht="17.25" customHeight="1">
      <c r="A67" s="25"/>
      <c r="B67" s="25"/>
      <c r="C67" s="26"/>
      <c r="D67" s="10"/>
      <c r="E67" s="26"/>
      <c r="F67" s="27"/>
      <c r="G67" s="28"/>
      <c r="H67" s="27"/>
      <c r="I67" s="28"/>
      <c r="J67" s="27"/>
      <c r="K67" s="28"/>
      <c r="L67" s="27"/>
      <c r="M67" s="28"/>
      <c r="N67" s="27"/>
      <c r="O67" s="28"/>
      <c r="P67" s="27"/>
      <c r="Q67" s="28"/>
      <c r="R67" s="27"/>
      <c r="S67" s="28"/>
      <c r="T67" s="27"/>
      <c r="U67" s="28"/>
      <c r="V67" s="29" t="s">
        <v>27</v>
      </c>
      <c r="W67" s="30"/>
      <c r="X67" s="27"/>
      <c r="Y67" s="90"/>
    </row>
    <row r="68" spans="1:25" s="50" customFormat="1" ht="18" customHeight="1">
      <c r="A68" s="86" t="s">
        <v>3</v>
      </c>
      <c r="B68" s="86"/>
      <c r="C68" s="87"/>
      <c r="D68" s="47">
        <v>248323</v>
      </c>
      <c r="E68" s="47">
        <v>16271</v>
      </c>
      <c r="F68" s="47">
        <v>17559</v>
      </c>
      <c r="G68" s="47">
        <v>19380</v>
      </c>
      <c r="H68" s="47">
        <v>18913</v>
      </c>
      <c r="I68" s="47">
        <v>18947</v>
      </c>
      <c r="J68" s="47">
        <v>20619</v>
      </c>
      <c r="K68" s="47">
        <v>20617</v>
      </c>
      <c r="L68" s="47">
        <v>21947</v>
      </c>
      <c r="M68" s="47">
        <v>21164</v>
      </c>
      <c r="N68" s="47">
        <v>17862</v>
      </c>
      <c r="O68" s="47">
        <v>14336</v>
      </c>
      <c r="P68" s="47">
        <v>10366</v>
      </c>
      <c r="Q68" s="47">
        <v>7708</v>
      </c>
      <c r="R68" s="47">
        <v>6787</v>
      </c>
      <c r="S68" s="47">
        <v>5133</v>
      </c>
      <c r="T68" s="47">
        <v>3200</v>
      </c>
      <c r="U68" s="47">
        <v>1621</v>
      </c>
      <c r="V68" s="53">
        <f>646+266+82+86</f>
        <v>1080</v>
      </c>
      <c r="W68" s="47">
        <v>4523</v>
      </c>
      <c r="X68" s="47">
        <v>290</v>
      </c>
      <c r="Y68" s="49" t="s">
        <v>6</v>
      </c>
    </row>
    <row r="69" spans="1:25" s="50" customFormat="1" ht="18" customHeight="1">
      <c r="A69" s="51" t="s">
        <v>99</v>
      </c>
      <c r="D69" s="47">
        <v>67367</v>
      </c>
      <c r="E69" s="47">
        <v>4090</v>
      </c>
      <c r="F69" s="47">
        <v>4667</v>
      </c>
      <c r="G69" s="47">
        <v>5581</v>
      </c>
      <c r="H69" s="47">
        <v>5250</v>
      </c>
      <c r="I69" s="47">
        <v>4995</v>
      </c>
      <c r="J69" s="47">
        <v>5613</v>
      </c>
      <c r="K69" s="47">
        <v>5345</v>
      </c>
      <c r="L69" s="47">
        <v>5557</v>
      </c>
      <c r="M69" s="47">
        <v>5551</v>
      </c>
      <c r="N69" s="47">
        <v>4954</v>
      </c>
      <c r="O69" s="47">
        <v>4134</v>
      </c>
      <c r="P69" s="47">
        <v>3062</v>
      </c>
      <c r="Q69" s="47">
        <v>2069</v>
      </c>
      <c r="R69" s="47">
        <v>1737</v>
      </c>
      <c r="S69" s="47">
        <v>1286</v>
      </c>
      <c r="T69" s="47">
        <v>880</v>
      </c>
      <c r="U69" s="47">
        <v>448</v>
      </c>
      <c r="V69" s="53">
        <f>196+76+33+26</f>
        <v>331</v>
      </c>
      <c r="W69" s="47">
        <v>1637</v>
      </c>
      <c r="X69" s="47">
        <v>180</v>
      </c>
      <c r="Y69" s="54" t="s">
        <v>102</v>
      </c>
    </row>
    <row r="70" spans="1:25" s="50" customFormat="1" ht="18" customHeight="1">
      <c r="A70" s="52" t="s">
        <v>100</v>
      </c>
      <c r="D70" s="47">
        <v>180956</v>
      </c>
      <c r="E70" s="47">
        <v>12181</v>
      </c>
      <c r="F70" s="47">
        <v>12892</v>
      </c>
      <c r="G70" s="47">
        <v>13799</v>
      </c>
      <c r="H70" s="47">
        <v>13663</v>
      </c>
      <c r="I70" s="47">
        <v>13952</v>
      </c>
      <c r="J70" s="47">
        <v>15006</v>
      </c>
      <c r="K70" s="47">
        <v>15272</v>
      </c>
      <c r="L70" s="47">
        <v>16390</v>
      </c>
      <c r="M70" s="47">
        <v>15613</v>
      </c>
      <c r="N70" s="47">
        <v>12908</v>
      </c>
      <c r="O70" s="47">
        <v>10202</v>
      </c>
      <c r="P70" s="47">
        <v>7304</v>
      </c>
      <c r="Q70" s="47">
        <v>5639</v>
      </c>
      <c r="R70" s="47">
        <v>5050</v>
      </c>
      <c r="S70" s="47">
        <v>3847</v>
      </c>
      <c r="T70" s="47">
        <v>2320</v>
      </c>
      <c r="U70" s="47">
        <v>1173</v>
      </c>
      <c r="V70" s="53">
        <f>450+190+49+60</f>
        <v>749</v>
      </c>
      <c r="W70" s="47">
        <v>2886</v>
      </c>
      <c r="X70" s="47">
        <v>110</v>
      </c>
      <c r="Y70" s="54" t="s">
        <v>101</v>
      </c>
    </row>
    <row r="71" spans="1:25" s="50" customFormat="1" ht="18" customHeight="1">
      <c r="A71" s="56" t="s">
        <v>37</v>
      </c>
      <c r="D71" s="47">
        <v>58055</v>
      </c>
      <c r="E71" s="47">
        <v>3737</v>
      </c>
      <c r="F71" s="47">
        <v>4193</v>
      </c>
      <c r="G71" s="47">
        <v>4952</v>
      </c>
      <c r="H71" s="47">
        <v>4714</v>
      </c>
      <c r="I71" s="47">
        <v>4187</v>
      </c>
      <c r="J71" s="47">
        <v>4673</v>
      </c>
      <c r="K71" s="47">
        <v>4519</v>
      </c>
      <c r="L71" s="47">
        <v>4970</v>
      </c>
      <c r="M71" s="47">
        <v>4970</v>
      </c>
      <c r="N71" s="47">
        <v>4369</v>
      </c>
      <c r="O71" s="47">
        <v>3557</v>
      </c>
      <c r="P71" s="47">
        <v>2545</v>
      </c>
      <c r="Q71" s="47">
        <v>1688</v>
      </c>
      <c r="R71" s="47">
        <v>1389</v>
      </c>
      <c r="S71" s="47">
        <v>1072</v>
      </c>
      <c r="T71" s="47">
        <v>628</v>
      </c>
      <c r="U71" s="47">
        <v>391</v>
      </c>
      <c r="V71" s="55">
        <f>162+56+22+19</f>
        <v>259</v>
      </c>
      <c r="W71" s="47">
        <v>1090</v>
      </c>
      <c r="X71" s="47">
        <v>152</v>
      </c>
      <c r="Y71" s="57" t="s">
        <v>64</v>
      </c>
    </row>
    <row r="72" spans="1:25" s="59" customFormat="1" ht="18" customHeight="1">
      <c r="A72" s="58" t="s">
        <v>38</v>
      </c>
      <c r="D72" s="47">
        <v>13251</v>
      </c>
      <c r="E72" s="47">
        <v>729</v>
      </c>
      <c r="F72" s="47">
        <v>895</v>
      </c>
      <c r="G72" s="47">
        <v>1173</v>
      </c>
      <c r="H72" s="47">
        <v>1089</v>
      </c>
      <c r="I72" s="47">
        <v>1050</v>
      </c>
      <c r="J72" s="47">
        <v>1056</v>
      </c>
      <c r="K72" s="47">
        <v>935</v>
      </c>
      <c r="L72" s="47">
        <v>965</v>
      </c>
      <c r="M72" s="47">
        <v>1050</v>
      </c>
      <c r="N72" s="47">
        <v>1004</v>
      </c>
      <c r="O72" s="47">
        <v>787</v>
      </c>
      <c r="P72" s="47">
        <v>604</v>
      </c>
      <c r="Q72" s="47">
        <v>392</v>
      </c>
      <c r="R72" s="47">
        <v>305</v>
      </c>
      <c r="S72" s="47">
        <v>215</v>
      </c>
      <c r="T72" s="47">
        <v>141</v>
      </c>
      <c r="U72" s="47">
        <v>94</v>
      </c>
      <c r="V72" s="48">
        <f>41+26+9+11</f>
        <v>87</v>
      </c>
      <c r="W72" s="47">
        <v>586</v>
      </c>
      <c r="X72" s="47">
        <v>94</v>
      </c>
      <c r="Y72" s="60" t="s">
        <v>65</v>
      </c>
    </row>
    <row r="73" spans="1:25" s="59" customFormat="1" ht="18" customHeight="1">
      <c r="A73" s="58" t="s">
        <v>39</v>
      </c>
      <c r="D73" s="47">
        <v>6744</v>
      </c>
      <c r="E73" s="47">
        <v>412</v>
      </c>
      <c r="F73" s="47">
        <v>476</v>
      </c>
      <c r="G73" s="47">
        <v>579</v>
      </c>
      <c r="H73" s="47">
        <v>570</v>
      </c>
      <c r="I73" s="47">
        <v>506</v>
      </c>
      <c r="J73" s="47">
        <v>611</v>
      </c>
      <c r="K73" s="47">
        <v>524</v>
      </c>
      <c r="L73" s="47">
        <v>561</v>
      </c>
      <c r="M73" s="47">
        <v>523</v>
      </c>
      <c r="N73" s="47">
        <v>483</v>
      </c>
      <c r="O73" s="47">
        <v>432</v>
      </c>
      <c r="P73" s="47">
        <v>343</v>
      </c>
      <c r="Q73" s="47">
        <v>190</v>
      </c>
      <c r="R73" s="47">
        <v>179</v>
      </c>
      <c r="S73" s="47">
        <v>111</v>
      </c>
      <c r="T73" s="47">
        <v>64</v>
      </c>
      <c r="U73" s="47">
        <v>35</v>
      </c>
      <c r="V73" s="48">
        <f>22+1+3</f>
        <v>26</v>
      </c>
      <c r="W73" s="47">
        <v>105</v>
      </c>
      <c r="X73" s="47">
        <v>14</v>
      </c>
      <c r="Y73" s="60" t="s">
        <v>66</v>
      </c>
    </row>
    <row r="74" spans="1:25" s="59" customFormat="1" ht="18" customHeight="1">
      <c r="A74" s="58" t="s">
        <v>40</v>
      </c>
      <c r="D74" s="47">
        <v>5722</v>
      </c>
      <c r="E74" s="47">
        <v>424</v>
      </c>
      <c r="F74" s="47">
        <v>475</v>
      </c>
      <c r="G74" s="47">
        <v>509</v>
      </c>
      <c r="H74" s="47">
        <v>504</v>
      </c>
      <c r="I74" s="47">
        <v>430</v>
      </c>
      <c r="J74" s="47">
        <v>472</v>
      </c>
      <c r="K74" s="47">
        <v>454</v>
      </c>
      <c r="L74" s="47">
        <v>461</v>
      </c>
      <c r="M74" s="47">
        <v>489</v>
      </c>
      <c r="N74" s="47">
        <v>410</v>
      </c>
      <c r="O74" s="47">
        <v>353</v>
      </c>
      <c r="P74" s="47">
        <v>248</v>
      </c>
      <c r="Q74" s="47">
        <v>153</v>
      </c>
      <c r="R74" s="47">
        <v>110</v>
      </c>
      <c r="S74" s="47">
        <v>75</v>
      </c>
      <c r="T74" s="47">
        <v>41</v>
      </c>
      <c r="U74" s="47">
        <v>22</v>
      </c>
      <c r="V74" s="48">
        <f>4+1+1</f>
        <v>6</v>
      </c>
      <c r="W74" s="47">
        <v>79</v>
      </c>
      <c r="X74" s="47">
        <v>7</v>
      </c>
      <c r="Y74" s="60" t="s">
        <v>67</v>
      </c>
    </row>
    <row r="75" spans="1:25" s="59" customFormat="1" ht="18" customHeight="1">
      <c r="A75" s="58" t="s">
        <v>41</v>
      </c>
      <c r="D75" s="47">
        <v>2275</v>
      </c>
      <c r="E75" s="47">
        <v>143</v>
      </c>
      <c r="F75" s="47">
        <v>129</v>
      </c>
      <c r="G75" s="47">
        <v>177</v>
      </c>
      <c r="H75" s="47">
        <v>164</v>
      </c>
      <c r="I75" s="47">
        <v>162</v>
      </c>
      <c r="J75" s="47">
        <v>191</v>
      </c>
      <c r="K75" s="47">
        <v>195</v>
      </c>
      <c r="L75" s="47">
        <v>197</v>
      </c>
      <c r="M75" s="47">
        <v>171</v>
      </c>
      <c r="N75" s="47">
        <v>180</v>
      </c>
      <c r="O75" s="47">
        <v>155</v>
      </c>
      <c r="P75" s="47">
        <v>109</v>
      </c>
      <c r="Q75" s="47">
        <v>82</v>
      </c>
      <c r="R75" s="47">
        <v>76</v>
      </c>
      <c r="S75" s="47">
        <v>43</v>
      </c>
      <c r="T75" s="47">
        <v>39</v>
      </c>
      <c r="U75" s="47">
        <v>18</v>
      </c>
      <c r="V75" s="48">
        <f>5+3+2</f>
        <v>10</v>
      </c>
      <c r="W75" s="47">
        <v>32</v>
      </c>
      <c r="X75" s="47">
        <v>2</v>
      </c>
      <c r="Y75" s="60" t="s">
        <v>68</v>
      </c>
    </row>
    <row r="76" spans="1:25" s="59" customFormat="1" ht="18" customHeight="1">
      <c r="A76" s="58" t="s">
        <v>42</v>
      </c>
      <c r="D76" s="47">
        <v>4889</v>
      </c>
      <c r="E76" s="47">
        <v>339</v>
      </c>
      <c r="F76" s="47">
        <v>356</v>
      </c>
      <c r="G76" s="47">
        <v>411</v>
      </c>
      <c r="H76" s="47">
        <v>394</v>
      </c>
      <c r="I76" s="47">
        <v>329</v>
      </c>
      <c r="J76" s="47">
        <v>409</v>
      </c>
      <c r="K76" s="47">
        <v>454</v>
      </c>
      <c r="L76" s="47">
        <v>451</v>
      </c>
      <c r="M76" s="47">
        <v>381</v>
      </c>
      <c r="N76" s="47">
        <v>346</v>
      </c>
      <c r="O76" s="47">
        <v>288</v>
      </c>
      <c r="P76" s="47">
        <v>223</v>
      </c>
      <c r="Q76" s="47">
        <v>151</v>
      </c>
      <c r="R76" s="47">
        <v>101</v>
      </c>
      <c r="S76" s="47">
        <v>92</v>
      </c>
      <c r="T76" s="47">
        <v>45</v>
      </c>
      <c r="U76" s="47">
        <v>32</v>
      </c>
      <c r="V76" s="48">
        <f>11+5</f>
        <v>16</v>
      </c>
      <c r="W76" s="47">
        <v>64</v>
      </c>
      <c r="X76" s="47">
        <v>7</v>
      </c>
      <c r="Y76" s="60" t="s">
        <v>69</v>
      </c>
    </row>
    <row r="77" spans="1:25" s="59" customFormat="1" ht="18" customHeight="1">
      <c r="A77" s="58" t="s">
        <v>43</v>
      </c>
      <c r="D77" s="47">
        <v>1196</v>
      </c>
      <c r="E77" s="47">
        <v>62</v>
      </c>
      <c r="F77" s="47">
        <v>54</v>
      </c>
      <c r="G77" s="47">
        <v>94</v>
      </c>
      <c r="H77" s="47">
        <v>90</v>
      </c>
      <c r="I77" s="47">
        <v>83</v>
      </c>
      <c r="J77" s="47">
        <v>94</v>
      </c>
      <c r="K77" s="47">
        <v>89</v>
      </c>
      <c r="L77" s="47">
        <v>119</v>
      </c>
      <c r="M77" s="47">
        <v>106</v>
      </c>
      <c r="N77" s="47">
        <v>89</v>
      </c>
      <c r="O77" s="47">
        <v>90</v>
      </c>
      <c r="P77" s="47">
        <v>56</v>
      </c>
      <c r="Q77" s="47">
        <v>44</v>
      </c>
      <c r="R77" s="47">
        <v>41</v>
      </c>
      <c r="S77" s="47">
        <v>32</v>
      </c>
      <c r="T77" s="47">
        <v>21</v>
      </c>
      <c r="U77" s="47">
        <v>14</v>
      </c>
      <c r="V77" s="48">
        <f>8+4</f>
        <v>12</v>
      </c>
      <c r="W77" s="47">
        <v>6</v>
      </c>
      <c r="X77" s="47" t="s">
        <v>90</v>
      </c>
      <c r="Y77" s="60" t="s">
        <v>70</v>
      </c>
    </row>
    <row r="78" spans="1:25" s="59" customFormat="1" ht="18" customHeight="1">
      <c r="A78" s="58" t="s">
        <v>5</v>
      </c>
      <c r="D78" s="47">
        <v>23978</v>
      </c>
      <c r="E78" s="47">
        <v>1628</v>
      </c>
      <c r="F78" s="47">
        <v>1808</v>
      </c>
      <c r="G78" s="47">
        <v>2009</v>
      </c>
      <c r="H78" s="47">
        <v>1903</v>
      </c>
      <c r="I78" s="47">
        <v>1627</v>
      </c>
      <c r="J78" s="47">
        <v>1840</v>
      </c>
      <c r="K78" s="47">
        <v>1868</v>
      </c>
      <c r="L78" s="47">
        <v>2216</v>
      </c>
      <c r="M78" s="47">
        <v>2250</v>
      </c>
      <c r="N78" s="47">
        <v>1857</v>
      </c>
      <c r="O78" s="47">
        <v>1452</v>
      </c>
      <c r="P78" s="47">
        <v>962</v>
      </c>
      <c r="Q78" s="47">
        <v>676</v>
      </c>
      <c r="R78" s="47">
        <v>577</v>
      </c>
      <c r="S78" s="47">
        <v>504</v>
      </c>
      <c r="T78" s="47">
        <v>277</v>
      </c>
      <c r="U78" s="47">
        <v>176</v>
      </c>
      <c r="V78" s="48">
        <f>71+19+6+6</f>
        <v>102</v>
      </c>
      <c r="W78" s="47">
        <v>218</v>
      </c>
      <c r="X78" s="47">
        <v>28</v>
      </c>
      <c r="Y78" s="60" t="s">
        <v>63</v>
      </c>
    </row>
    <row r="79" spans="1:25" s="50" customFormat="1" ht="18" customHeight="1">
      <c r="A79" s="61" t="s">
        <v>44</v>
      </c>
      <c r="D79" s="47">
        <v>27285</v>
      </c>
      <c r="E79" s="47">
        <v>1622</v>
      </c>
      <c r="F79" s="47">
        <v>1873</v>
      </c>
      <c r="G79" s="47">
        <v>2024</v>
      </c>
      <c r="H79" s="47">
        <v>2038</v>
      </c>
      <c r="I79" s="47">
        <v>2077</v>
      </c>
      <c r="J79" s="47">
        <v>2368</v>
      </c>
      <c r="K79" s="47">
        <v>2384</v>
      </c>
      <c r="L79" s="47">
        <v>2395</v>
      </c>
      <c r="M79" s="47">
        <v>2397</v>
      </c>
      <c r="N79" s="47">
        <v>2072</v>
      </c>
      <c r="O79" s="47">
        <v>1619</v>
      </c>
      <c r="P79" s="47">
        <v>1200</v>
      </c>
      <c r="Q79" s="47">
        <v>920</v>
      </c>
      <c r="R79" s="47">
        <v>790</v>
      </c>
      <c r="S79" s="47">
        <v>607</v>
      </c>
      <c r="T79" s="47">
        <v>409</v>
      </c>
      <c r="U79" s="47">
        <v>195</v>
      </c>
      <c r="V79" s="55">
        <f>71+39+11+10</f>
        <v>131</v>
      </c>
      <c r="W79" s="47">
        <v>132</v>
      </c>
      <c r="X79" s="47">
        <v>32</v>
      </c>
      <c r="Y79" s="57" t="s">
        <v>71</v>
      </c>
    </row>
    <row r="80" spans="1:25" s="59" customFormat="1" ht="18" customHeight="1">
      <c r="A80" s="58" t="s">
        <v>45</v>
      </c>
      <c r="D80" s="47">
        <v>5398</v>
      </c>
      <c r="E80" s="47">
        <v>315</v>
      </c>
      <c r="F80" s="47">
        <v>541</v>
      </c>
      <c r="G80" s="47">
        <v>656</v>
      </c>
      <c r="H80" s="47">
        <v>428</v>
      </c>
      <c r="I80" s="47">
        <v>374</v>
      </c>
      <c r="J80" s="47">
        <v>413</v>
      </c>
      <c r="K80" s="47">
        <v>428</v>
      </c>
      <c r="L80" s="47">
        <v>371</v>
      </c>
      <c r="M80" s="47">
        <v>397</v>
      </c>
      <c r="N80" s="47">
        <v>370</v>
      </c>
      <c r="O80" s="47">
        <v>335</v>
      </c>
      <c r="P80" s="47">
        <v>219</v>
      </c>
      <c r="Q80" s="47">
        <v>163</v>
      </c>
      <c r="R80" s="47">
        <v>122</v>
      </c>
      <c r="S80" s="47">
        <v>95</v>
      </c>
      <c r="T80" s="47">
        <v>68</v>
      </c>
      <c r="U80" s="47">
        <v>37</v>
      </c>
      <c r="V80" s="48">
        <f>16+7+4</f>
        <v>27</v>
      </c>
      <c r="W80" s="47">
        <v>23</v>
      </c>
      <c r="X80" s="47">
        <v>16</v>
      </c>
      <c r="Y80" s="60" t="s">
        <v>72</v>
      </c>
    </row>
    <row r="81" spans="1:25" s="59" customFormat="1" ht="18" customHeight="1">
      <c r="A81" s="58" t="s">
        <v>5</v>
      </c>
      <c r="D81" s="47">
        <v>21887</v>
      </c>
      <c r="E81" s="47">
        <v>1307</v>
      </c>
      <c r="F81" s="47">
        <v>1332</v>
      </c>
      <c r="G81" s="47">
        <v>1368</v>
      </c>
      <c r="H81" s="47">
        <v>1610</v>
      </c>
      <c r="I81" s="47">
        <v>1703</v>
      </c>
      <c r="J81" s="47">
        <v>1955</v>
      </c>
      <c r="K81" s="47">
        <v>1956</v>
      </c>
      <c r="L81" s="47">
        <v>2024</v>
      </c>
      <c r="M81" s="47">
        <v>2000</v>
      </c>
      <c r="N81" s="47">
        <v>1702</v>
      </c>
      <c r="O81" s="47">
        <v>1284</v>
      </c>
      <c r="P81" s="47">
        <v>981</v>
      </c>
      <c r="Q81" s="47">
        <v>757</v>
      </c>
      <c r="R81" s="47">
        <v>668</v>
      </c>
      <c r="S81" s="47">
        <v>512</v>
      </c>
      <c r="T81" s="47">
        <v>341</v>
      </c>
      <c r="U81" s="47">
        <v>158</v>
      </c>
      <c r="V81" s="48">
        <f>55+32+7+10</f>
        <v>104</v>
      </c>
      <c r="W81" s="47">
        <v>109</v>
      </c>
      <c r="X81" s="47">
        <v>16</v>
      </c>
      <c r="Y81" s="60" t="s">
        <v>63</v>
      </c>
    </row>
    <row r="82" spans="1:25" s="50" customFormat="1" ht="18" customHeight="1">
      <c r="A82" s="56" t="s">
        <v>46</v>
      </c>
      <c r="D82" s="47">
        <v>33709</v>
      </c>
      <c r="E82" s="47">
        <v>1954</v>
      </c>
      <c r="F82" s="47">
        <v>2261</v>
      </c>
      <c r="G82" s="47">
        <v>2422</v>
      </c>
      <c r="H82" s="47">
        <v>2423</v>
      </c>
      <c r="I82" s="47">
        <v>2494</v>
      </c>
      <c r="J82" s="47">
        <v>2632</v>
      </c>
      <c r="K82" s="47">
        <v>2791</v>
      </c>
      <c r="L82" s="47">
        <v>2992</v>
      </c>
      <c r="M82" s="47">
        <v>3014</v>
      </c>
      <c r="N82" s="47">
        <v>2520</v>
      </c>
      <c r="O82" s="47">
        <v>1929</v>
      </c>
      <c r="P82" s="47">
        <v>1409</v>
      </c>
      <c r="Q82" s="47">
        <v>1091</v>
      </c>
      <c r="R82" s="47">
        <v>1026</v>
      </c>
      <c r="S82" s="47">
        <v>735</v>
      </c>
      <c r="T82" s="47">
        <v>500</v>
      </c>
      <c r="U82" s="47">
        <v>193</v>
      </c>
      <c r="V82" s="55">
        <f>99+28+7+8</f>
        <v>142</v>
      </c>
      <c r="W82" s="47">
        <v>1143</v>
      </c>
      <c r="X82" s="47">
        <v>38</v>
      </c>
      <c r="Y82" s="57" t="s">
        <v>73</v>
      </c>
    </row>
    <row r="83" spans="1:25" s="59" customFormat="1" ht="18" customHeight="1">
      <c r="A83" s="58" t="s">
        <v>47</v>
      </c>
      <c r="D83" s="47">
        <v>4376</v>
      </c>
      <c r="E83" s="47">
        <v>252</v>
      </c>
      <c r="F83" s="47">
        <v>281</v>
      </c>
      <c r="G83" s="47">
        <v>312</v>
      </c>
      <c r="H83" s="47">
        <v>297</v>
      </c>
      <c r="I83" s="47">
        <v>278</v>
      </c>
      <c r="J83" s="47">
        <v>355</v>
      </c>
      <c r="K83" s="47">
        <v>367</v>
      </c>
      <c r="L83" s="47">
        <v>413</v>
      </c>
      <c r="M83" s="47">
        <v>417</v>
      </c>
      <c r="N83" s="47">
        <v>340</v>
      </c>
      <c r="O83" s="47">
        <v>283</v>
      </c>
      <c r="P83" s="47">
        <v>214</v>
      </c>
      <c r="Q83" s="47">
        <v>144</v>
      </c>
      <c r="R83" s="47">
        <v>144</v>
      </c>
      <c r="S83" s="47">
        <v>110</v>
      </c>
      <c r="T83" s="47">
        <v>84</v>
      </c>
      <c r="U83" s="47">
        <v>26</v>
      </c>
      <c r="V83" s="48">
        <f>15+3+1</f>
        <v>19</v>
      </c>
      <c r="W83" s="47">
        <v>33</v>
      </c>
      <c r="X83" s="47">
        <v>7</v>
      </c>
      <c r="Y83" s="60" t="s">
        <v>74</v>
      </c>
    </row>
    <row r="84" spans="1:25" s="59" customFormat="1" ht="18" customHeight="1">
      <c r="A84" s="58" t="s">
        <v>48</v>
      </c>
      <c r="D84" s="47">
        <v>1332</v>
      </c>
      <c r="E84" s="47">
        <v>79</v>
      </c>
      <c r="F84" s="47">
        <v>70</v>
      </c>
      <c r="G84" s="47">
        <v>75</v>
      </c>
      <c r="H84" s="47">
        <v>99</v>
      </c>
      <c r="I84" s="47">
        <v>99</v>
      </c>
      <c r="J84" s="47">
        <v>99</v>
      </c>
      <c r="K84" s="47">
        <v>91</v>
      </c>
      <c r="L84" s="47">
        <v>92</v>
      </c>
      <c r="M84" s="47">
        <v>150</v>
      </c>
      <c r="N84" s="47">
        <v>127</v>
      </c>
      <c r="O84" s="47">
        <v>83</v>
      </c>
      <c r="P84" s="47">
        <v>53</v>
      </c>
      <c r="Q84" s="47">
        <v>44</v>
      </c>
      <c r="R84" s="47">
        <v>48</v>
      </c>
      <c r="S84" s="47">
        <v>40</v>
      </c>
      <c r="T84" s="47">
        <v>30</v>
      </c>
      <c r="U84" s="47">
        <v>5</v>
      </c>
      <c r="V84" s="48">
        <f>4+1+1+1</f>
        <v>7</v>
      </c>
      <c r="W84" s="47">
        <v>41</v>
      </c>
      <c r="X84" s="47" t="s">
        <v>90</v>
      </c>
      <c r="Y84" s="60" t="s">
        <v>75</v>
      </c>
    </row>
    <row r="85" spans="1:25" s="59" customFormat="1" ht="18" customHeight="1">
      <c r="A85" s="58" t="s">
        <v>49</v>
      </c>
      <c r="D85" s="47">
        <v>1976</v>
      </c>
      <c r="E85" s="47">
        <v>104</v>
      </c>
      <c r="F85" s="47">
        <v>119</v>
      </c>
      <c r="G85" s="47">
        <v>130</v>
      </c>
      <c r="H85" s="47">
        <v>141</v>
      </c>
      <c r="I85" s="47">
        <v>141</v>
      </c>
      <c r="J85" s="47">
        <v>187</v>
      </c>
      <c r="K85" s="47">
        <v>143</v>
      </c>
      <c r="L85" s="47">
        <v>155</v>
      </c>
      <c r="M85" s="47">
        <v>176</v>
      </c>
      <c r="N85" s="47">
        <v>147</v>
      </c>
      <c r="O85" s="47">
        <v>106</v>
      </c>
      <c r="P85" s="47">
        <v>61</v>
      </c>
      <c r="Q85" s="47">
        <v>56</v>
      </c>
      <c r="R85" s="47">
        <v>45</v>
      </c>
      <c r="S85" s="47">
        <v>26</v>
      </c>
      <c r="T85" s="47">
        <v>25</v>
      </c>
      <c r="U85" s="47">
        <v>14</v>
      </c>
      <c r="V85" s="48">
        <f>7+2</f>
        <v>9</v>
      </c>
      <c r="W85" s="47">
        <v>185</v>
      </c>
      <c r="X85" s="47">
        <v>6</v>
      </c>
      <c r="Y85" s="60" t="s">
        <v>76</v>
      </c>
    </row>
    <row r="86" spans="1:25" s="59" customFormat="1" ht="18" customHeight="1">
      <c r="A86" s="62" t="s">
        <v>5</v>
      </c>
      <c r="B86" s="63"/>
      <c r="C86" s="63"/>
      <c r="D86" s="64">
        <v>26025</v>
      </c>
      <c r="E86" s="64">
        <v>1519</v>
      </c>
      <c r="F86" s="64">
        <v>1791</v>
      </c>
      <c r="G86" s="64">
        <v>1905</v>
      </c>
      <c r="H86" s="64">
        <v>1886</v>
      </c>
      <c r="I86" s="64">
        <v>1976</v>
      </c>
      <c r="J86" s="64">
        <v>1991</v>
      </c>
      <c r="K86" s="64">
        <v>2190</v>
      </c>
      <c r="L86" s="64">
        <v>2332</v>
      </c>
      <c r="M86" s="64">
        <v>2271</v>
      </c>
      <c r="N86" s="64">
        <v>1906</v>
      </c>
      <c r="O86" s="64">
        <v>1457</v>
      </c>
      <c r="P86" s="64">
        <v>1081</v>
      </c>
      <c r="Q86" s="64">
        <v>847</v>
      </c>
      <c r="R86" s="64">
        <v>789</v>
      </c>
      <c r="S86" s="64">
        <v>559</v>
      </c>
      <c r="T86" s="64">
        <v>361</v>
      </c>
      <c r="U86" s="64">
        <v>148</v>
      </c>
      <c r="V86" s="65">
        <f>73+24+5+5</f>
        <v>107</v>
      </c>
      <c r="W86" s="64">
        <v>884</v>
      </c>
      <c r="X86" s="64">
        <v>25</v>
      </c>
      <c r="Y86" s="66" t="s">
        <v>63</v>
      </c>
    </row>
    <row r="87" spans="1:25" s="11" customFormat="1" ht="18" customHeight="1">
      <c r="A87" s="12"/>
      <c r="B87" s="33"/>
      <c r="C87" s="33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2"/>
      <c r="W87" s="41"/>
      <c r="X87" s="41"/>
      <c r="Y87" s="43"/>
    </row>
    <row r="88" spans="1:25" s="11" customFormat="1" ht="18" customHeight="1">
      <c r="A88" s="12"/>
      <c r="B88" s="33"/>
      <c r="C88" s="33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2"/>
      <c r="W88" s="41"/>
      <c r="X88" s="41"/>
      <c r="Y88" s="43"/>
    </row>
    <row r="89" spans="1:3" s="1" customFormat="1" ht="20.25" customHeight="1">
      <c r="A89" s="1" t="s">
        <v>0</v>
      </c>
      <c r="B89" s="2">
        <v>1.3</v>
      </c>
      <c r="C89" s="1" t="s">
        <v>93</v>
      </c>
    </row>
    <row r="90" spans="1:3" s="6" customFormat="1" ht="18" customHeight="1">
      <c r="A90" s="6" t="s">
        <v>1</v>
      </c>
      <c r="B90" s="2">
        <v>1.3</v>
      </c>
      <c r="C90" s="6" t="s">
        <v>94</v>
      </c>
    </row>
    <row r="91" s="6" customFormat="1" ht="18" customHeight="1">
      <c r="B91" s="2"/>
    </row>
    <row r="92" spans="1:25" s="7" customFormat="1" ht="15" customHeight="1">
      <c r="A92" s="13"/>
      <c r="B92" s="13"/>
      <c r="C92" s="14"/>
      <c r="D92" s="8"/>
      <c r="E92" s="91" t="s">
        <v>33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3"/>
      <c r="Y92" s="88"/>
    </row>
    <row r="93" spans="1:25" s="7" customFormat="1" ht="12.75" customHeight="1">
      <c r="A93" s="15"/>
      <c r="B93" s="15"/>
      <c r="C93" s="16"/>
      <c r="D93" s="9"/>
      <c r="E93" s="16"/>
      <c r="F93" s="17"/>
      <c r="G93" s="18"/>
      <c r="H93" s="17"/>
      <c r="I93" s="18"/>
      <c r="J93" s="17"/>
      <c r="K93" s="18"/>
      <c r="L93" s="17"/>
      <c r="M93" s="18"/>
      <c r="N93" s="17"/>
      <c r="O93" s="18"/>
      <c r="P93" s="17"/>
      <c r="Q93" s="18"/>
      <c r="R93" s="17"/>
      <c r="S93" s="18"/>
      <c r="T93" s="17"/>
      <c r="U93" s="18"/>
      <c r="V93" s="19"/>
      <c r="W93" s="20"/>
      <c r="X93" s="19" t="s">
        <v>28</v>
      </c>
      <c r="Y93" s="89"/>
    </row>
    <row r="94" spans="1:25" s="7" customFormat="1" ht="12.75" customHeight="1">
      <c r="A94" s="15"/>
      <c r="B94" s="31" t="s">
        <v>35</v>
      </c>
      <c r="C94" s="16"/>
      <c r="D94" s="9" t="s">
        <v>2</v>
      </c>
      <c r="E94" s="21"/>
      <c r="F94" s="22"/>
      <c r="G94" s="21"/>
      <c r="H94" s="22"/>
      <c r="I94" s="21"/>
      <c r="J94" s="22"/>
      <c r="K94" s="21"/>
      <c r="L94" s="22"/>
      <c r="M94" s="21"/>
      <c r="N94" s="22"/>
      <c r="O94" s="21"/>
      <c r="P94" s="22"/>
      <c r="Q94" s="21"/>
      <c r="R94" s="22"/>
      <c r="S94" s="21"/>
      <c r="T94" s="22"/>
      <c r="U94" s="21"/>
      <c r="V94" s="9" t="s">
        <v>24</v>
      </c>
      <c r="W94" s="20"/>
      <c r="X94" s="23" t="s">
        <v>29</v>
      </c>
      <c r="Y94" s="89"/>
    </row>
    <row r="95" spans="1:25" s="7" customFormat="1" ht="12.75" customHeight="1">
      <c r="A95" s="15"/>
      <c r="B95" s="15"/>
      <c r="C95" s="16"/>
      <c r="D95" s="9" t="s">
        <v>6</v>
      </c>
      <c r="E95" s="21" t="s">
        <v>7</v>
      </c>
      <c r="F95" s="22" t="s">
        <v>8</v>
      </c>
      <c r="G95" s="21" t="s">
        <v>9</v>
      </c>
      <c r="H95" s="22" t="s">
        <v>10</v>
      </c>
      <c r="I95" s="21" t="s">
        <v>11</v>
      </c>
      <c r="J95" s="22" t="s">
        <v>12</v>
      </c>
      <c r="K95" s="21" t="s">
        <v>13</v>
      </c>
      <c r="L95" s="22" t="s">
        <v>14</v>
      </c>
      <c r="M95" s="21" t="s">
        <v>15</v>
      </c>
      <c r="N95" s="22" t="s">
        <v>16</v>
      </c>
      <c r="O95" s="21" t="s">
        <v>17</v>
      </c>
      <c r="P95" s="22" t="s">
        <v>18</v>
      </c>
      <c r="Q95" s="21" t="s">
        <v>19</v>
      </c>
      <c r="R95" s="22" t="s">
        <v>20</v>
      </c>
      <c r="S95" s="21" t="s">
        <v>21</v>
      </c>
      <c r="T95" s="22" t="s">
        <v>22</v>
      </c>
      <c r="U95" s="21" t="s">
        <v>23</v>
      </c>
      <c r="V95" s="23" t="s">
        <v>25</v>
      </c>
      <c r="W95" s="20" t="s">
        <v>34</v>
      </c>
      <c r="X95" s="23" t="s">
        <v>30</v>
      </c>
      <c r="Y95" s="89"/>
    </row>
    <row r="96" spans="1:25" s="7" customFormat="1" ht="12.75" customHeight="1">
      <c r="A96" s="15"/>
      <c r="B96" s="15"/>
      <c r="C96" s="16"/>
      <c r="D96" s="9"/>
      <c r="E96" s="16"/>
      <c r="F96" s="24"/>
      <c r="G96" s="18"/>
      <c r="H96" s="24"/>
      <c r="I96" s="18"/>
      <c r="J96" s="24"/>
      <c r="K96" s="18"/>
      <c r="L96" s="24"/>
      <c r="M96" s="18"/>
      <c r="N96" s="24"/>
      <c r="O96" s="18"/>
      <c r="P96" s="24"/>
      <c r="Q96" s="18"/>
      <c r="R96" s="24"/>
      <c r="S96" s="18"/>
      <c r="T96" s="24"/>
      <c r="U96" s="18"/>
      <c r="V96" s="23" t="s">
        <v>26</v>
      </c>
      <c r="W96" s="20" t="s">
        <v>36</v>
      </c>
      <c r="X96" s="23" t="s">
        <v>31</v>
      </c>
      <c r="Y96" s="89"/>
    </row>
    <row r="97" spans="1:25" s="7" customFormat="1" ht="17.25" customHeight="1">
      <c r="A97" s="25"/>
      <c r="B97" s="25"/>
      <c r="C97" s="26"/>
      <c r="D97" s="10"/>
      <c r="E97" s="26"/>
      <c r="F97" s="27"/>
      <c r="G97" s="28"/>
      <c r="H97" s="27"/>
      <c r="I97" s="28"/>
      <c r="J97" s="27"/>
      <c r="K97" s="28"/>
      <c r="L97" s="27"/>
      <c r="M97" s="28"/>
      <c r="N97" s="27"/>
      <c r="O97" s="28"/>
      <c r="P97" s="27"/>
      <c r="Q97" s="28"/>
      <c r="R97" s="27"/>
      <c r="S97" s="28"/>
      <c r="T97" s="27"/>
      <c r="U97" s="28"/>
      <c r="V97" s="29" t="s">
        <v>27</v>
      </c>
      <c r="W97" s="30"/>
      <c r="X97" s="27"/>
      <c r="Y97" s="90"/>
    </row>
    <row r="98" spans="1:25" s="50" customFormat="1" ht="18" customHeight="1">
      <c r="A98" s="56" t="s">
        <v>50</v>
      </c>
      <c r="D98" s="47">
        <v>19743</v>
      </c>
      <c r="E98" s="47">
        <v>1549</v>
      </c>
      <c r="F98" s="47">
        <v>1455</v>
      </c>
      <c r="G98" s="47">
        <v>1494</v>
      </c>
      <c r="H98" s="47">
        <v>1494</v>
      </c>
      <c r="I98" s="47">
        <v>1754</v>
      </c>
      <c r="J98" s="47">
        <v>1735</v>
      </c>
      <c r="K98" s="47">
        <v>1703</v>
      </c>
      <c r="L98" s="47">
        <v>1727</v>
      </c>
      <c r="M98" s="47">
        <v>1547</v>
      </c>
      <c r="N98" s="47">
        <v>1329</v>
      </c>
      <c r="O98" s="47">
        <v>1057</v>
      </c>
      <c r="P98" s="47">
        <v>736</v>
      </c>
      <c r="Q98" s="47">
        <v>569</v>
      </c>
      <c r="R98" s="47">
        <v>531</v>
      </c>
      <c r="S98" s="47">
        <v>411</v>
      </c>
      <c r="T98" s="47">
        <v>230</v>
      </c>
      <c r="U98" s="47">
        <v>125</v>
      </c>
      <c r="V98" s="55">
        <f>33+29+9+23</f>
        <v>94</v>
      </c>
      <c r="W98" s="47">
        <v>196</v>
      </c>
      <c r="X98" s="47">
        <v>7</v>
      </c>
      <c r="Y98" s="57" t="s">
        <v>77</v>
      </c>
    </row>
    <row r="99" spans="1:25" s="59" customFormat="1" ht="18" customHeight="1">
      <c r="A99" s="58" t="s">
        <v>51</v>
      </c>
      <c r="D99" s="47">
        <v>4051</v>
      </c>
      <c r="E99" s="47">
        <v>295</v>
      </c>
      <c r="F99" s="47">
        <v>285</v>
      </c>
      <c r="G99" s="47">
        <v>293</v>
      </c>
      <c r="H99" s="47">
        <v>312</v>
      </c>
      <c r="I99" s="47">
        <v>352</v>
      </c>
      <c r="J99" s="47">
        <v>356</v>
      </c>
      <c r="K99" s="47">
        <v>375</v>
      </c>
      <c r="L99" s="47">
        <v>369</v>
      </c>
      <c r="M99" s="47">
        <v>297</v>
      </c>
      <c r="N99" s="47">
        <v>281</v>
      </c>
      <c r="O99" s="47">
        <v>219</v>
      </c>
      <c r="P99" s="47">
        <v>163</v>
      </c>
      <c r="Q99" s="47">
        <v>116</v>
      </c>
      <c r="R99" s="47">
        <v>94</v>
      </c>
      <c r="S99" s="47">
        <v>91</v>
      </c>
      <c r="T99" s="47">
        <v>49</v>
      </c>
      <c r="U99" s="47">
        <v>31</v>
      </c>
      <c r="V99" s="48">
        <f>7+3+3</f>
        <v>13</v>
      </c>
      <c r="W99" s="47">
        <v>59</v>
      </c>
      <c r="X99" s="47">
        <v>1</v>
      </c>
      <c r="Y99" s="60" t="s">
        <v>78</v>
      </c>
    </row>
    <row r="100" spans="1:25" s="59" customFormat="1" ht="18" customHeight="1">
      <c r="A100" s="58" t="s">
        <v>5</v>
      </c>
      <c r="D100" s="47">
        <v>15692</v>
      </c>
      <c r="E100" s="47">
        <v>1254</v>
      </c>
      <c r="F100" s="47">
        <v>1170</v>
      </c>
      <c r="G100" s="47">
        <v>1201</v>
      </c>
      <c r="H100" s="47">
        <v>1182</v>
      </c>
      <c r="I100" s="47">
        <v>1402</v>
      </c>
      <c r="J100" s="47">
        <v>1379</v>
      </c>
      <c r="K100" s="47">
        <v>1328</v>
      </c>
      <c r="L100" s="47">
        <v>1358</v>
      </c>
      <c r="M100" s="47">
        <v>1250</v>
      </c>
      <c r="N100" s="47">
        <v>1048</v>
      </c>
      <c r="O100" s="47">
        <v>838</v>
      </c>
      <c r="P100" s="47">
        <v>573</v>
      </c>
      <c r="Q100" s="47">
        <v>453</v>
      </c>
      <c r="R100" s="47">
        <v>437</v>
      </c>
      <c r="S100" s="47">
        <v>320</v>
      </c>
      <c r="T100" s="47">
        <v>181</v>
      </c>
      <c r="U100" s="47">
        <v>94</v>
      </c>
      <c r="V100" s="48">
        <f>26+26+9+20</f>
        <v>81</v>
      </c>
      <c r="W100" s="47">
        <v>137</v>
      </c>
      <c r="X100" s="47">
        <v>6</v>
      </c>
      <c r="Y100" s="67" t="s">
        <v>63</v>
      </c>
    </row>
    <row r="101" spans="1:25" s="50" customFormat="1" ht="18" customHeight="1">
      <c r="A101" s="56" t="s">
        <v>52</v>
      </c>
      <c r="D101" s="47">
        <v>14780</v>
      </c>
      <c r="E101" s="47">
        <v>873</v>
      </c>
      <c r="F101" s="47">
        <v>962</v>
      </c>
      <c r="G101" s="47">
        <v>1068</v>
      </c>
      <c r="H101" s="47">
        <v>1110</v>
      </c>
      <c r="I101" s="47">
        <v>1082</v>
      </c>
      <c r="J101" s="47">
        <v>1152</v>
      </c>
      <c r="K101" s="47">
        <v>1219</v>
      </c>
      <c r="L101" s="47">
        <v>1334</v>
      </c>
      <c r="M101" s="47">
        <v>1294</v>
      </c>
      <c r="N101" s="47">
        <v>1141</v>
      </c>
      <c r="O101" s="47">
        <v>945</v>
      </c>
      <c r="P101" s="47">
        <v>650</v>
      </c>
      <c r="Q101" s="47">
        <v>489</v>
      </c>
      <c r="R101" s="47">
        <v>453</v>
      </c>
      <c r="S101" s="47">
        <v>381</v>
      </c>
      <c r="T101" s="47">
        <v>260</v>
      </c>
      <c r="U101" s="47">
        <v>143</v>
      </c>
      <c r="V101" s="55">
        <f>62+24+3+1</f>
        <v>90</v>
      </c>
      <c r="W101" s="47">
        <v>117</v>
      </c>
      <c r="X101" s="47">
        <v>17</v>
      </c>
      <c r="Y101" s="61" t="s">
        <v>79</v>
      </c>
    </row>
    <row r="102" spans="1:25" s="59" customFormat="1" ht="18" customHeight="1">
      <c r="A102" s="58" t="s">
        <v>53</v>
      </c>
      <c r="D102" s="47">
        <v>951</v>
      </c>
      <c r="E102" s="47">
        <v>52</v>
      </c>
      <c r="F102" s="47">
        <v>53</v>
      </c>
      <c r="G102" s="47">
        <v>55</v>
      </c>
      <c r="H102" s="47">
        <v>65</v>
      </c>
      <c r="I102" s="47">
        <v>72</v>
      </c>
      <c r="J102" s="47">
        <v>84</v>
      </c>
      <c r="K102" s="47">
        <v>61</v>
      </c>
      <c r="L102" s="47">
        <v>83</v>
      </c>
      <c r="M102" s="47">
        <v>96</v>
      </c>
      <c r="N102" s="47">
        <v>82</v>
      </c>
      <c r="O102" s="47">
        <v>68</v>
      </c>
      <c r="P102" s="47">
        <v>48</v>
      </c>
      <c r="Q102" s="47">
        <v>30</v>
      </c>
      <c r="R102" s="47">
        <v>24</v>
      </c>
      <c r="S102" s="47">
        <v>18</v>
      </c>
      <c r="T102" s="47">
        <v>13</v>
      </c>
      <c r="U102" s="47">
        <v>4</v>
      </c>
      <c r="V102" s="48">
        <f>3+1</f>
        <v>4</v>
      </c>
      <c r="W102" s="47">
        <v>30</v>
      </c>
      <c r="X102" s="47">
        <v>9</v>
      </c>
      <c r="Y102" s="67" t="s">
        <v>80</v>
      </c>
    </row>
    <row r="103" spans="1:25" s="59" customFormat="1" ht="18" customHeight="1">
      <c r="A103" s="58" t="s">
        <v>5</v>
      </c>
      <c r="D103" s="47">
        <v>13829</v>
      </c>
      <c r="E103" s="47">
        <v>821</v>
      </c>
      <c r="F103" s="47">
        <v>909</v>
      </c>
      <c r="G103" s="47">
        <v>1013</v>
      </c>
      <c r="H103" s="47">
        <v>1045</v>
      </c>
      <c r="I103" s="47">
        <v>1010</v>
      </c>
      <c r="J103" s="47">
        <v>1068</v>
      </c>
      <c r="K103" s="47">
        <v>1158</v>
      </c>
      <c r="L103" s="47">
        <v>1251</v>
      </c>
      <c r="M103" s="47">
        <v>1198</v>
      </c>
      <c r="N103" s="47">
        <v>1059</v>
      </c>
      <c r="O103" s="47">
        <v>877</v>
      </c>
      <c r="P103" s="47">
        <v>602</v>
      </c>
      <c r="Q103" s="47">
        <v>459</v>
      </c>
      <c r="R103" s="47">
        <v>429</v>
      </c>
      <c r="S103" s="47">
        <v>363</v>
      </c>
      <c r="T103" s="47">
        <v>247</v>
      </c>
      <c r="U103" s="47">
        <v>139</v>
      </c>
      <c r="V103" s="48">
        <f>59+23+3+1</f>
        <v>86</v>
      </c>
      <c r="W103" s="47">
        <v>87</v>
      </c>
      <c r="X103" s="47">
        <v>8</v>
      </c>
      <c r="Y103" s="60" t="s">
        <v>63</v>
      </c>
    </row>
    <row r="104" spans="1:25" s="50" customFormat="1" ht="18" customHeight="1">
      <c r="A104" s="56" t="s">
        <v>54</v>
      </c>
      <c r="D104" s="47">
        <v>15167</v>
      </c>
      <c r="E104" s="47">
        <v>762</v>
      </c>
      <c r="F104" s="47">
        <v>896</v>
      </c>
      <c r="G104" s="47">
        <v>1087</v>
      </c>
      <c r="H104" s="47">
        <v>1073</v>
      </c>
      <c r="I104" s="47">
        <v>1104</v>
      </c>
      <c r="J104" s="47">
        <v>1271</v>
      </c>
      <c r="K104" s="47">
        <v>1175</v>
      </c>
      <c r="L104" s="47">
        <v>1356</v>
      </c>
      <c r="M104" s="47">
        <v>1419</v>
      </c>
      <c r="N104" s="47">
        <v>1146</v>
      </c>
      <c r="O104" s="47">
        <v>980</v>
      </c>
      <c r="P104" s="47">
        <v>754</v>
      </c>
      <c r="Q104" s="47">
        <v>582</v>
      </c>
      <c r="R104" s="47">
        <v>490</v>
      </c>
      <c r="S104" s="47">
        <v>413</v>
      </c>
      <c r="T104" s="47">
        <v>287</v>
      </c>
      <c r="U104" s="47">
        <v>140</v>
      </c>
      <c r="V104" s="55">
        <f>61+23+5</f>
        <v>89</v>
      </c>
      <c r="W104" s="47">
        <v>138</v>
      </c>
      <c r="X104" s="47">
        <v>5</v>
      </c>
      <c r="Y104" s="57" t="s">
        <v>81</v>
      </c>
    </row>
    <row r="105" spans="1:25" s="59" customFormat="1" ht="18" customHeight="1">
      <c r="A105" s="58" t="s">
        <v>55</v>
      </c>
      <c r="D105" s="47">
        <v>4565</v>
      </c>
      <c r="E105" s="47">
        <v>222</v>
      </c>
      <c r="F105" s="47">
        <v>253</v>
      </c>
      <c r="G105" s="47">
        <v>330</v>
      </c>
      <c r="H105" s="47">
        <v>320</v>
      </c>
      <c r="I105" s="47">
        <v>358</v>
      </c>
      <c r="J105" s="47">
        <v>393</v>
      </c>
      <c r="K105" s="47">
        <v>376</v>
      </c>
      <c r="L105" s="47">
        <v>410</v>
      </c>
      <c r="M105" s="47">
        <v>404</v>
      </c>
      <c r="N105" s="47">
        <v>345</v>
      </c>
      <c r="O105" s="47">
        <v>317</v>
      </c>
      <c r="P105" s="47">
        <v>224</v>
      </c>
      <c r="Q105" s="47">
        <v>163</v>
      </c>
      <c r="R105" s="47">
        <v>143</v>
      </c>
      <c r="S105" s="47">
        <v>103</v>
      </c>
      <c r="T105" s="47">
        <v>83</v>
      </c>
      <c r="U105" s="47">
        <v>38</v>
      </c>
      <c r="V105" s="48">
        <f>16+4+1</f>
        <v>21</v>
      </c>
      <c r="W105" s="47">
        <v>60</v>
      </c>
      <c r="X105" s="47">
        <v>2</v>
      </c>
      <c r="Y105" s="60" t="s">
        <v>82</v>
      </c>
    </row>
    <row r="106" spans="1:25" s="59" customFormat="1" ht="18" customHeight="1">
      <c r="A106" s="58" t="s">
        <v>56</v>
      </c>
      <c r="D106" s="47">
        <v>3279</v>
      </c>
      <c r="E106" s="47">
        <v>180</v>
      </c>
      <c r="F106" s="47">
        <v>186</v>
      </c>
      <c r="G106" s="47">
        <v>219</v>
      </c>
      <c r="H106" s="47">
        <v>226</v>
      </c>
      <c r="I106" s="47">
        <v>216</v>
      </c>
      <c r="J106" s="47">
        <v>262</v>
      </c>
      <c r="K106" s="47">
        <v>226</v>
      </c>
      <c r="L106" s="47">
        <v>274</v>
      </c>
      <c r="M106" s="47">
        <v>314</v>
      </c>
      <c r="N106" s="47">
        <v>285</v>
      </c>
      <c r="O106" s="47">
        <v>210</v>
      </c>
      <c r="P106" s="47">
        <v>175</v>
      </c>
      <c r="Q106" s="47">
        <v>118</v>
      </c>
      <c r="R106" s="47">
        <v>107</v>
      </c>
      <c r="S106" s="47">
        <v>107</v>
      </c>
      <c r="T106" s="47">
        <v>73</v>
      </c>
      <c r="U106" s="47">
        <v>31</v>
      </c>
      <c r="V106" s="48">
        <f>16+8+1</f>
        <v>25</v>
      </c>
      <c r="W106" s="47">
        <v>43</v>
      </c>
      <c r="X106" s="47">
        <v>2</v>
      </c>
      <c r="Y106" s="60" t="s">
        <v>83</v>
      </c>
    </row>
    <row r="107" spans="1:25" s="59" customFormat="1" ht="18" customHeight="1">
      <c r="A107" s="58" t="s">
        <v>5</v>
      </c>
      <c r="D107" s="47">
        <v>7323</v>
      </c>
      <c r="E107" s="47">
        <v>360</v>
      </c>
      <c r="F107" s="47">
        <v>457</v>
      </c>
      <c r="G107" s="47">
        <v>538</v>
      </c>
      <c r="H107" s="47">
        <v>527</v>
      </c>
      <c r="I107" s="47">
        <v>530</v>
      </c>
      <c r="J107" s="47">
        <v>616</v>
      </c>
      <c r="K107" s="47">
        <v>573</v>
      </c>
      <c r="L107" s="47">
        <v>672</v>
      </c>
      <c r="M107" s="47">
        <v>701</v>
      </c>
      <c r="N107" s="47">
        <v>516</v>
      </c>
      <c r="O107" s="47">
        <v>453</v>
      </c>
      <c r="P107" s="47">
        <v>355</v>
      </c>
      <c r="Q107" s="47">
        <v>301</v>
      </c>
      <c r="R107" s="47">
        <v>240</v>
      </c>
      <c r="S107" s="47">
        <v>203</v>
      </c>
      <c r="T107" s="47">
        <v>131</v>
      </c>
      <c r="U107" s="47">
        <v>71</v>
      </c>
      <c r="V107" s="48">
        <f>29+11+3</f>
        <v>43</v>
      </c>
      <c r="W107" s="47">
        <v>35</v>
      </c>
      <c r="X107" s="47">
        <v>1</v>
      </c>
      <c r="Y107" s="60" t="s">
        <v>63</v>
      </c>
    </row>
    <row r="108" spans="1:25" s="50" customFormat="1" ht="18" customHeight="1">
      <c r="A108" s="56" t="s">
        <v>57</v>
      </c>
      <c r="D108" s="47">
        <v>31856</v>
      </c>
      <c r="E108" s="47">
        <v>2366</v>
      </c>
      <c r="F108" s="47">
        <v>2301</v>
      </c>
      <c r="G108" s="47">
        <v>2557</v>
      </c>
      <c r="H108" s="47">
        <v>2386</v>
      </c>
      <c r="I108" s="47">
        <v>2543</v>
      </c>
      <c r="J108" s="47">
        <v>2745</v>
      </c>
      <c r="K108" s="47">
        <v>2693</v>
      </c>
      <c r="L108" s="47">
        <v>2807</v>
      </c>
      <c r="M108" s="47">
        <v>2630</v>
      </c>
      <c r="N108" s="47">
        <v>2124</v>
      </c>
      <c r="O108" s="47">
        <v>1683</v>
      </c>
      <c r="P108" s="47">
        <v>1209</v>
      </c>
      <c r="Q108" s="47">
        <v>899</v>
      </c>
      <c r="R108" s="47">
        <v>801</v>
      </c>
      <c r="S108" s="47">
        <v>571</v>
      </c>
      <c r="T108" s="47">
        <v>346</v>
      </c>
      <c r="U108" s="47">
        <v>176</v>
      </c>
      <c r="V108" s="55">
        <f>76+33+18+16</f>
        <v>143</v>
      </c>
      <c r="W108" s="47">
        <v>862</v>
      </c>
      <c r="X108" s="47">
        <v>14</v>
      </c>
      <c r="Y108" s="57" t="s">
        <v>84</v>
      </c>
    </row>
    <row r="109" spans="1:25" s="59" customFormat="1" ht="18" customHeight="1">
      <c r="A109" s="60" t="s">
        <v>58</v>
      </c>
      <c r="D109" s="47">
        <v>5629</v>
      </c>
      <c r="E109" s="47">
        <v>381</v>
      </c>
      <c r="F109" s="47">
        <v>382</v>
      </c>
      <c r="G109" s="47">
        <v>439</v>
      </c>
      <c r="H109" s="47">
        <v>413</v>
      </c>
      <c r="I109" s="47">
        <v>429</v>
      </c>
      <c r="J109" s="47">
        <v>472</v>
      </c>
      <c r="K109" s="47">
        <v>487</v>
      </c>
      <c r="L109" s="47">
        <v>482</v>
      </c>
      <c r="M109" s="47">
        <v>438</v>
      </c>
      <c r="N109" s="47">
        <v>347</v>
      </c>
      <c r="O109" s="47">
        <v>311</v>
      </c>
      <c r="P109" s="47">
        <v>238</v>
      </c>
      <c r="Q109" s="47">
        <v>165</v>
      </c>
      <c r="R109" s="47">
        <v>149</v>
      </c>
      <c r="S109" s="47">
        <v>96</v>
      </c>
      <c r="T109" s="47">
        <v>79</v>
      </c>
      <c r="U109" s="47">
        <v>38</v>
      </c>
      <c r="V109" s="48">
        <f>16+12+9+6</f>
        <v>43</v>
      </c>
      <c r="W109" s="47">
        <v>233</v>
      </c>
      <c r="X109" s="47">
        <v>7</v>
      </c>
      <c r="Y109" s="60" t="s">
        <v>85</v>
      </c>
    </row>
    <row r="110" spans="1:25" s="59" customFormat="1" ht="18" customHeight="1">
      <c r="A110" s="60" t="s">
        <v>5</v>
      </c>
      <c r="D110" s="47">
        <v>26227</v>
      </c>
      <c r="E110" s="47">
        <v>1985</v>
      </c>
      <c r="F110" s="47">
        <v>1919</v>
      </c>
      <c r="G110" s="47">
        <v>2118</v>
      </c>
      <c r="H110" s="47">
        <v>1973</v>
      </c>
      <c r="I110" s="47">
        <v>2114</v>
      </c>
      <c r="J110" s="47">
        <v>2273</v>
      </c>
      <c r="K110" s="47">
        <v>2206</v>
      </c>
      <c r="L110" s="47">
        <v>2325</v>
      </c>
      <c r="M110" s="47">
        <v>2192</v>
      </c>
      <c r="N110" s="47">
        <v>1777</v>
      </c>
      <c r="O110" s="47">
        <v>1372</v>
      </c>
      <c r="P110" s="47">
        <v>971</v>
      </c>
      <c r="Q110" s="47">
        <v>734</v>
      </c>
      <c r="R110" s="47">
        <v>652</v>
      </c>
      <c r="S110" s="47">
        <v>475</v>
      </c>
      <c r="T110" s="47">
        <v>267</v>
      </c>
      <c r="U110" s="47">
        <v>138</v>
      </c>
      <c r="V110" s="48">
        <f>60+21+9+10</f>
        <v>100</v>
      </c>
      <c r="W110" s="47">
        <v>629</v>
      </c>
      <c r="X110" s="47">
        <v>7</v>
      </c>
      <c r="Y110" s="60" t="s">
        <v>63</v>
      </c>
    </row>
    <row r="111" spans="1:25" s="50" customFormat="1" ht="18" customHeight="1">
      <c r="A111" s="61" t="s">
        <v>59</v>
      </c>
      <c r="D111" s="47">
        <v>18942</v>
      </c>
      <c r="E111" s="47">
        <v>1515</v>
      </c>
      <c r="F111" s="47">
        <v>1481</v>
      </c>
      <c r="G111" s="47">
        <v>1534</v>
      </c>
      <c r="H111" s="47">
        <v>1574</v>
      </c>
      <c r="I111" s="47">
        <v>1574</v>
      </c>
      <c r="J111" s="47">
        <v>1693</v>
      </c>
      <c r="K111" s="47">
        <v>1634</v>
      </c>
      <c r="L111" s="47">
        <v>1719</v>
      </c>
      <c r="M111" s="47">
        <v>1498</v>
      </c>
      <c r="N111" s="47">
        <v>1188</v>
      </c>
      <c r="O111" s="47">
        <v>989</v>
      </c>
      <c r="P111" s="47">
        <v>697</v>
      </c>
      <c r="Q111" s="47">
        <v>498</v>
      </c>
      <c r="R111" s="47">
        <v>474</v>
      </c>
      <c r="S111" s="47">
        <v>312</v>
      </c>
      <c r="T111" s="47">
        <v>159</v>
      </c>
      <c r="U111" s="47">
        <v>73</v>
      </c>
      <c r="V111" s="48">
        <f>21+10+1</f>
        <v>32</v>
      </c>
      <c r="W111" s="47">
        <v>292</v>
      </c>
      <c r="X111" s="47">
        <v>6</v>
      </c>
      <c r="Y111" s="57" t="s">
        <v>86</v>
      </c>
    </row>
    <row r="112" spans="1:25" s="50" customFormat="1" ht="18" customHeight="1">
      <c r="A112" s="69" t="s">
        <v>60</v>
      </c>
      <c r="D112" s="47">
        <v>15718</v>
      </c>
      <c r="E112" s="47">
        <v>1066</v>
      </c>
      <c r="F112" s="47">
        <v>1141</v>
      </c>
      <c r="G112" s="47">
        <v>1194</v>
      </c>
      <c r="H112" s="47">
        <v>1119</v>
      </c>
      <c r="I112" s="47">
        <v>1114</v>
      </c>
      <c r="J112" s="47">
        <v>1245</v>
      </c>
      <c r="K112" s="47">
        <v>1304</v>
      </c>
      <c r="L112" s="47">
        <v>1447</v>
      </c>
      <c r="M112" s="47">
        <v>1328</v>
      </c>
      <c r="N112" s="47">
        <v>1071</v>
      </c>
      <c r="O112" s="47">
        <v>889</v>
      </c>
      <c r="P112" s="47">
        <v>666</v>
      </c>
      <c r="Q112" s="47">
        <v>585</v>
      </c>
      <c r="R112" s="47">
        <v>461</v>
      </c>
      <c r="S112" s="47">
        <v>336</v>
      </c>
      <c r="T112" s="47">
        <v>211</v>
      </c>
      <c r="U112" s="47">
        <v>101</v>
      </c>
      <c r="V112" s="55">
        <f>33+14+1+4</f>
        <v>52</v>
      </c>
      <c r="W112" s="47">
        <v>372</v>
      </c>
      <c r="X112" s="47">
        <v>16</v>
      </c>
      <c r="Y112" s="57" t="s">
        <v>87</v>
      </c>
    </row>
    <row r="113" spans="1:25" s="59" customFormat="1" ht="18" customHeight="1">
      <c r="A113" s="67" t="s">
        <v>61</v>
      </c>
      <c r="D113" s="47">
        <v>1733</v>
      </c>
      <c r="E113" s="47">
        <v>101</v>
      </c>
      <c r="F113" s="47">
        <v>112</v>
      </c>
      <c r="G113" s="47">
        <v>129</v>
      </c>
      <c r="H113" s="47">
        <v>138</v>
      </c>
      <c r="I113" s="47">
        <v>116</v>
      </c>
      <c r="J113" s="47">
        <v>159</v>
      </c>
      <c r="K113" s="47">
        <v>140</v>
      </c>
      <c r="L113" s="47">
        <v>154</v>
      </c>
      <c r="M113" s="47">
        <v>142</v>
      </c>
      <c r="N113" s="47">
        <v>118</v>
      </c>
      <c r="O113" s="47">
        <v>97</v>
      </c>
      <c r="P113" s="47">
        <v>84</v>
      </c>
      <c r="Q113" s="47">
        <v>58</v>
      </c>
      <c r="R113" s="47">
        <v>49</v>
      </c>
      <c r="S113" s="47">
        <v>32</v>
      </c>
      <c r="T113" s="47">
        <v>25</v>
      </c>
      <c r="U113" s="47">
        <v>9</v>
      </c>
      <c r="V113" s="48">
        <f>5+1</f>
        <v>6</v>
      </c>
      <c r="W113" s="47">
        <v>58</v>
      </c>
      <c r="X113" s="47">
        <v>6</v>
      </c>
      <c r="Y113" s="60" t="s">
        <v>88</v>
      </c>
    </row>
    <row r="114" spans="1:25" s="59" customFormat="1" ht="18" customHeight="1">
      <c r="A114" s="67" t="s">
        <v>5</v>
      </c>
      <c r="D114" s="47">
        <v>13985</v>
      </c>
      <c r="E114" s="47">
        <v>965</v>
      </c>
      <c r="F114" s="47">
        <v>1029</v>
      </c>
      <c r="G114" s="47">
        <v>1065</v>
      </c>
      <c r="H114" s="47">
        <v>981</v>
      </c>
      <c r="I114" s="47">
        <v>998</v>
      </c>
      <c r="J114" s="47">
        <v>1086</v>
      </c>
      <c r="K114" s="47">
        <v>1164</v>
      </c>
      <c r="L114" s="47">
        <v>1293</v>
      </c>
      <c r="M114" s="47">
        <v>1186</v>
      </c>
      <c r="N114" s="47">
        <v>953</v>
      </c>
      <c r="O114" s="47">
        <v>792</v>
      </c>
      <c r="P114" s="47">
        <v>582</v>
      </c>
      <c r="Q114" s="47">
        <v>527</v>
      </c>
      <c r="R114" s="47">
        <v>412</v>
      </c>
      <c r="S114" s="47">
        <v>304</v>
      </c>
      <c r="T114" s="47">
        <v>186</v>
      </c>
      <c r="U114" s="47">
        <v>92</v>
      </c>
      <c r="V114" s="48">
        <f>28+14+1+3</f>
        <v>46</v>
      </c>
      <c r="W114" s="47">
        <v>314</v>
      </c>
      <c r="X114" s="47">
        <v>10</v>
      </c>
      <c r="Y114" s="60" t="s">
        <v>63</v>
      </c>
    </row>
    <row r="115" spans="1:25" s="50" customFormat="1" ht="18" customHeight="1">
      <c r="A115" s="61" t="s">
        <v>62</v>
      </c>
      <c r="D115" s="47">
        <v>13068</v>
      </c>
      <c r="E115" s="47">
        <v>827</v>
      </c>
      <c r="F115" s="47">
        <v>996</v>
      </c>
      <c r="G115" s="47">
        <v>1048</v>
      </c>
      <c r="H115" s="47">
        <v>982</v>
      </c>
      <c r="I115" s="47">
        <v>1018</v>
      </c>
      <c r="J115" s="47">
        <v>1105</v>
      </c>
      <c r="K115" s="47">
        <v>1195</v>
      </c>
      <c r="L115" s="47">
        <v>1200</v>
      </c>
      <c r="M115" s="47">
        <v>1067</v>
      </c>
      <c r="N115" s="47">
        <v>902</v>
      </c>
      <c r="O115" s="47">
        <v>688</v>
      </c>
      <c r="P115" s="47">
        <v>500</v>
      </c>
      <c r="Q115" s="47">
        <v>387</v>
      </c>
      <c r="R115" s="47">
        <v>372</v>
      </c>
      <c r="S115" s="47">
        <v>295</v>
      </c>
      <c r="T115" s="47">
        <v>170</v>
      </c>
      <c r="U115" s="47">
        <v>84</v>
      </c>
      <c r="V115" s="48">
        <f>28+10+6+4</f>
        <v>48</v>
      </c>
      <c r="W115" s="47">
        <v>181</v>
      </c>
      <c r="X115" s="47">
        <v>3</v>
      </c>
      <c r="Y115" s="57" t="s">
        <v>89</v>
      </c>
    </row>
    <row r="116" spans="1:25" s="59" customFormat="1" ht="15" customHeight="1">
      <c r="A116" s="63"/>
      <c r="B116" s="63"/>
      <c r="C116" s="63"/>
      <c r="D116" s="78"/>
      <c r="E116" s="71"/>
      <c r="F116" s="72"/>
      <c r="G116" s="73"/>
      <c r="H116" s="71"/>
      <c r="I116" s="71"/>
      <c r="J116" s="74"/>
      <c r="K116" s="74"/>
      <c r="L116" s="74"/>
      <c r="M116" s="75"/>
      <c r="N116" s="74"/>
      <c r="O116" s="75"/>
      <c r="P116" s="74"/>
      <c r="Q116" s="75"/>
      <c r="R116" s="74"/>
      <c r="S116" s="75"/>
      <c r="T116" s="74"/>
      <c r="U116" s="75"/>
      <c r="V116" s="77"/>
      <c r="W116" s="75"/>
      <c r="X116" s="74"/>
      <c r="Y116" s="63"/>
    </row>
    <row r="117" spans="1:25" s="11" customFormat="1" ht="1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3"/>
    </row>
    <row r="118" spans="1:25" s="11" customFormat="1" ht="1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3"/>
    </row>
    <row r="119" spans="1:25" s="11" customFormat="1" ht="1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3"/>
    </row>
    <row r="120" spans="1:3" s="1" customFormat="1" ht="20.25" customHeight="1">
      <c r="A120" s="1" t="s">
        <v>0</v>
      </c>
      <c r="B120" s="2">
        <v>1.3</v>
      </c>
      <c r="C120" s="1" t="s">
        <v>93</v>
      </c>
    </row>
    <row r="121" spans="1:3" s="6" customFormat="1" ht="18" customHeight="1">
      <c r="A121" s="6" t="s">
        <v>1</v>
      </c>
      <c r="B121" s="2">
        <v>1.3</v>
      </c>
      <c r="C121" s="6" t="s">
        <v>94</v>
      </c>
    </row>
    <row r="122" s="6" customFormat="1" ht="18" customHeight="1">
      <c r="B122" s="2"/>
    </row>
    <row r="123" spans="1:25" s="7" customFormat="1" ht="15" customHeight="1">
      <c r="A123" s="13"/>
      <c r="B123" s="13"/>
      <c r="C123" s="14"/>
      <c r="D123" s="8"/>
      <c r="E123" s="91" t="s">
        <v>33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3"/>
      <c r="Y123" s="88"/>
    </row>
    <row r="124" spans="1:25" s="7" customFormat="1" ht="12.75" customHeight="1">
      <c r="A124" s="15"/>
      <c r="B124" s="15"/>
      <c r="C124" s="16"/>
      <c r="D124" s="9"/>
      <c r="E124" s="16"/>
      <c r="F124" s="17"/>
      <c r="G124" s="18"/>
      <c r="H124" s="17"/>
      <c r="I124" s="18"/>
      <c r="J124" s="17"/>
      <c r="K124" s="18"/>
      <c r="L124" s="17"/>
      <c r="M124" s="18"/>
      <c r="N124" s="17"/>
      <c r="O124" s="18"/>
      <c r="P124" s="17"/>
      <c r="Q124" s="18"/>
      <c r="R124" s="17"/>
      <c r="S124" s="18"/>
      <c r="T124" s="17"/>
      <c r="U124" s="18"/>
      <c r="V124" s="19"/>
      <c r="W124" s="20"/>
      <c r="X124" s="19" t="s">
        <v>28</v>
      </c>
      <c r="Y124" s="89"/>
    </row>
    <row r="125" spans="1:25" s="7" customFormat="1" ht="12.75" customHeight="1">
      <c r="A125" s="15"/>
      <c r="B125" s="31" t="s">
        <v>35</v>
      </c>
      <c r="C125" s="16"/>
      <c r="D125" s="9" t="s">
        <v>2</v>
      </c>
      <c r="E125" s="21"/>
      <c r="F125" s="22"/>
      <c r="G125" s="21"/>
      <c r="H125" s="22"/>
      <c r="I125" s="21"/>
      <c r="J125" s="22"/>
      <c r="K125" s="21"/>
      <c r="L125" s="22"/>
      <c r="M125" s="21"/>
      <c r="N125" s="22"/>
      <c r="O125" s="21"/>
      <c r="P125" s="22"/>
      <c r="Q125" s="21"/>
      <c r="R125" s="22"/>
      <c r="S125" s="21"/>
      <c r="T125" s="22"/>
      <c r="U125" s="21"/>
      <c r="V125" s="9" t="s">
        <v>24</v>
      </c>
      <c r="W125" s="20"/>
      <c r="X125" s="23" t="s">
        <v>29</v>
      </c>
      <c r="Y125" s="89"/>
    </row>
    <row r="126" spans="1:25" s="7" customFormat="1" ht="12.75" customHeight="1">
      <c r="A126" s="15"/>
      <c r="B126" s="15"/>
      <c r="C126" s="16"/>
      <c r="D126" s="9" t="s">
        <v>6</v>
      </c>
      <c r="E126" s="21" t="s">
        <v>7</v>
      </c>
      <c r="F126" s="22" t="s">
        <v>8</v>
      </c>
      <c r="G126" s="21" t="s">
        <v>9</v>
      </c>
      <c r="H126" s="22" t="s">
        <v>10</v>
      </c>
      <c r="I126" s="21" t="s">
        <v>11</v>
      </c>
      <c r="J126" s="22" t="s">
        <v>12</v>
      </c>
      <c r="K126" s="21" t="s">
        <v>13</v>
      </c>
      <c r="L126" s="22" t="s">
        <v>14</v>
      </c>
      <c r="M126" s="21" t="s">
        <v>15</v>
      </c>
      <c r="N126" s="22" t="s">
        <v>16</v>
      </c>
      <c r="O126" s="21" t="s">
        <v>17</v>
      </c>
      <c r="P126" s="22" t="s">
        <v>18</v>
      </c>
      <c r="Q126" s="21" t="s">
        <v>19</v>
      </c>
      <c r="R126" s="22" t="s">
        <v>20</v>
      </c>
      <c r="S126" s="21" t="s">
        <v>21</v>
      </c>
      <c r="T126" s="22" t="s">
        <v>22</v>
      </c>
      <c r="U126" s="21" t="s">
        <v>23</v>
      </c>
      <c r="V126" s="23" t="s">
        <v>25</v>
      </c>
      <c r="W126" s="20" t="s">
        <v>34</v>
      </c>
      <c r="X126" s="23" t="s">
        <v>30</v>
      </c>
      <c r="Y126" s="89"/>
    </row>
    <row r="127" spans="1:25" s="7" customFormat="1" ht="12.75" customHeight="1">
      <c r="A127" s="15"/>
      <c r="B127" s="15"/>
      <c r="C127" s="16"/>
      <c r="D127" s="9"/>
      <c r="E127" s="16"/>
      <c r="F127" s="24"/>
      <c r="G127" s="18"/>
      <c r="H127" s="24"/>
      <c r="I127" s="18"/>
      <c r="J127" s="24"/>
      <c r="K127" s="18"/>
      <c r="L127" s="24"/>
      <c r="M127" s="18"/>
      <c r="N127" s="24"/>
      <c r="O127" s="18"/>
      <c r="P127" s="24"/>
      <c r="Q127" s="18"/>
      <c r="R127" s="24"/>
      <c r="S127" s="18"/>
      <c r="T127" s="24"/>
      <c r="U127" s="18"/>
      <c r="V127" s="23" t="s">
        <v>26</v>
      </c>
      <c r="W127" s="20" t="s">
        <v>36</v>
      </c>
      <c r="X127" s="23" t="s">
        <v>31</v>
      </c>
      <c r="Y127" s="89"/>
    </row>
    <row r="128" spans="1:25" s="7" customFormat="1" ht="17.25" customHeight="1">
      <c r="A128" s="25"/>
      <c r="B128" s="25"/>
      <c r="C128" s="26"/>
      <c r="D128" s="10"/>
      <c r="E128" s="26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9" t="s">
        <v>27</v>
      </c>
      <c r="W128" s="30"/>
      <c r="X128" s="27"/>
      <c r="Y128" s="90"/>
    </row>
    <row r="129" spans="1:25" s="50" customFormat="1" ht="18" customHeight="1">
      <c r="A129" s="86" t="s">
        <v>4</v>
      </c>
      <c r="B129" s="86"/>
      <c r="C129" s="87"/>
      <c r="D129" s="47">
        <v>254066</v>
      </c>
      <c r="E129" s="47">
        <v>15419</v>
      </c>
      <c r="F129" s="47">
        <v>16381</v>
      </c>
      <c r="G129" s="47">
        <v>18517</v>
      </c>
      <c r="H129" s="47">
        <v>18236</v>
      </c>
      <c r="I129" s="47">
        <v>19408</v>
      </c>
      <c r="J129" s="47">
        <v>20439</v>
      </c>
      <c r="K129" s="47">
        <v>21161</v>
      </c>
      <c r="L129" s="47">
        <v>23031</v>
      </c>
      <c r="M129" s="47">
        <v>22183</v>
      </c>
      <c r="N129" s="47">
        <v>18932</v>
      </c>
      <c r="O129" s="47">
        <v>15385</v>
      </c>
      <c r="P129" s="47">
        <v>11116</v>
      </c>
      <c r="Q129" s="47">
        <v>7882</v>
      </c>
      <c r="R129" s="47">
        <v>7402</v>
      </c>
      <c r="S129" s="47">
        <v>5922</v>
      </c>
      <c r="T129" s="47">
        <v>4117</v>
      </c>
      <c r="U129" s="47">
        <v>2404</v>
      </c>
      <c r="V129" s="48">
        <f>1085+420+133+114</f>
        <v>1752</v>
      </c>
      <c r="W129" s="47">
        <v>4212</v>
      </c>
      <c r="X129" s="47">
        <v>167</v>
      </c>
      <c r="Y129" s="49" t="s">
        <v>6</v>
      </c>
    </row>
    <row r="130" spans="1:25" s="50" customFormat="1" ht="18" customHeight="1">
      <c r="A130" s="51" t="s">
        <v>99</v>
      </c>
      <c r="D130" s="47">
        <v>71849</v>
      </c>
      <c r="E130" s="47">
        <v>3818</v>
      </c>
      <c r="F130" s="47">
        <v>4350</v>
      </c>
      <c r="G130" s="47">
        <v>5588</v>
      </c>
      <c r="H130" s="47">
        <v>5291</v>
      </c>
      <c r="I130" s="47">
        <v>5300</v>
      </c>
      <c r="J130" s="47">
        <v>5515</v>
      </c>
      <c r="K130" s="47">
        <v>5596</v>
      </c>
      <c r="L130" s="47">
        <v>6082</v>
      </c>
      <c r="M130" s="47">
        <v>6266</v>
      </c>
      <c r="N130" s="47">
        <v>5729</v>
      </c>
      <c r="O130" s="47">
        <v>4780</v>
      </c>
      <c r="P130" s="47">
        <v>3415</v>
      </c>
      <c r="Q130" s="47">
        <v>2303</v>
      </c>
      <c r="R130" s="47">
        <v>2111</v>
      </c>
      <c r="S130" s="47">
        <v>1677</v>
      </c>
      <c r="T130" s="47">
        <v>1215</v>
      </c>
      <c r="U130" s="47">
        <v>744</v>
      </c>
      <c r="V130" s="53">
        <f>345+148+31+41</f>
        <v>565</v>
      </c>
      <c r="W130" s="47">
        <v>1383</v>
      </c>
      <c r="X130" s="47">
        <v>121</v>
      </c>
      <c r="Y130" s="54" t="s">
        <v>102</v>
      </c>
    </row>
    <row r="131" spans="1:25" s="50" customFormat="1" ht="18" customHeight="1">
      <c r="A131" s="52" t="s">
        <v>100</v>
      </c>
      <c r="D131" s="47">
        <v>182217</v>
      </c>
      <c r="E131" s="47">
        <v>11601</v>
      </c>
      <c r="F131" s="47">
        <v>12031</v>
      </c>
      <c r="G131" s="47">
        <v>12929</v>
      </c>
      <c r="H131" s="47">
        <v>12945</v>
      </c>
      <c r="I131" s="47">
        <v>14108</v>
      </c>
      <c r="J131" s="47">
        <v>14924</v>
      </c>
      <c r="K131" s="47">
        <v>15565</v>
      </c>
      <c r="L131" s="47">
        <v>16949</v>
      </c>
      <c r="M131" s="47">
        <v>15917</v>
      </c>
      <c r="N131" s="47">
        <v>13203</v>
      </c>
      <c r="O131" s="47">
        <v>10605</v>
      </c>
      <c r="P131" s="47">
        <v>7701</v>
      </c>
      <c r="Q131" s="47">
        <v>5579</v>
      </c>
      <c r="R131" s="47">
        <v>5291</v>
      </c>
      <c r="S131" s="47">
        <v>4245</v>
      </c>
      <c r="T131" s="47">
        <v>2902</v>
      </c>
      <c r="U131" s="47">
        <v>1660</v>
      </c>
      <c r="V131" s="55">
        <f>740+272+102+73</f>
        <v>1187</v>
      </c>
      <c r="W131" s="47">
        <v>2829</v>
      </c>
      <c r="X131" s="47">
        <v>46</v>
      </c>
      <c r="Y131" s="54" t="s">
        <v>101</v>
      </c>
    </row>
    <row r="132" spans="1:25" s="50" customFormat="1" ht="18" customHeight="1">
      <c r="A132" s="56" t="s">
        <v>37</v>
      </c>
      <c r="D132" s="47">
        <v>62844</v>
      </c>
      <c r="E132" s="47">
        <v>3513</v>
      </c>
      <c r="F132" s="47">
        <v>3822</v>
      </c>
      <c r="G132" s="47">
        <v>5035</v>
      </c>
      <c r="H132" s="47">
        <v>4839</v>
      </c>
      <c r="I132" s="47">
        <v>4694</v>
      </c>
      <c r="J132" s="47">
        <v>4806</v>
      </c>
      <c r="K132" s="47">
        <v>5098</v>
      </c>
      <c r="L132" s="47">
        <v>5700</v>
      </c>
      <c r="M132" s="47">
        <v>5707</v>
      </c>
      <c r="N132" s="47">
        <v>5081</v>
      </c>
      <c r="O132" s="47">
        <v>4027</v>
      </c>
      <c r="P132" s="47">
        <v>2813</v>
      </c>
      <c r="Q132" s="47">
        <v>1831</v>
      </c>
      <c r="R132" s="47">
        <v>1630</v>
      </c>
      <c r="S132" s="47">
        <v>1323</v>
      </c>
      <c r="T132" s="47">
        <v>951</v>
      </c>
      <c r="U132" s="47">
        <v>627</v>
      </c>
      <c r="V132" s="55">
        <f>261+90+29+33</f>
        <v>413</v>
      </c>
      <c r="W132" s="47">
        <v>838</v>
      </c>
      <c r="X132" s="47">
        <v>96</v>
      </c>
      <c r="Y132" s="57" t="s">
        <v>64</v>
      </c>
    </row>
    <row r="133" spans="1:25" s="59" customFormat="1" ht="18" customHeight="1">
      <c r="A133" s="58" t="s">
        <v>38</v>
      </c>
      <c r="D133" s="47">
        <v>14226</v>
      </c>
      <c r="E133" s="47">
        <v>697</v>
      </c>
      <c r="F133" s="47">
        <v>822</v>
      </c>
      <c r="G133" s="47">
        <v>1159</v>
      </c>
      <c r="H133" s="47">
        <v>1294</v>
      </c>
      <c r="I133" s="47">
        <v>1154</v>
      </c>
      <c r="J133" s="47">
        <v>975</v>
      </c>
      <c r="K133" s="47">
        <v>1013</v>
      </c>
      <c r="L133" s="47">
        <v>1165</v>
      </c>
      <c r="M133" s="47">
        <v>1180</v>
      </c>
      <c r="N133" s="47">
        <v>1176</v>
      </c>
      <c r="O133" s="47">
        <v>929</v>
      </c>
      <c r="P133" s="47">
        <v>698</v>
      </c>
      <c r="Q133" s="47">
        <v>404</v>
      </c>
      <c r="R133" s="47">
        <v>357</v>
      </c>
      <c r="S133" s="47">
        <v>301</v>
      </c>
      <c r="T133" s="47">
        <v>191</v>
      </c>
      <c r="U133" s="47">
        <v>147</v>
      </c>
      <c r="V133" s="48">
        <f>53+25+6+19</f>
        <v>103</v>
      </c>
      <c r="W133" s="47">
        <v>400</v>
      </c>
      <c r="X133" s="47">
        <v>61</v>
      </c>
      <c r="Y133" s="60" t="s">
        <v>65</v>
      </c>
    </row>
    <row r="134" spans="1:25" s="59" customFormat="1" ht="18" customHeight="1">
      <c r="A134" s="58" t="s">
        <v>39</v>
      </c>
      <c r="D134" s="47">
        <v>7466</v>
      </c>
      <c r="E134" s="47">
        <v>384</v>
      </c>
      <c r="F134" s="47">
        <v>419</v>
      </c>
      <c r="G134" s="47">
        <v>607</v>
      </c>
      <c r="H134" s="47">
        <v>570</v>
      </c>
      <c r="I134" s="47">
        <v>568</v>
      </c>
      <c r="J134" s="47">
        <v>614</v>
      </c>
      <c r="K134" s="47">
        <v>579</v>
      </c>
      <c r="L134" s="47">
        <v>590</v>
      </c>
      <c r="M134" s="47">
        <v>647</v>
      </c>
      <c r="N134" s="47">
        <v>582</v>
      </c>
      <c r="O134" s="47">
        <v>531</v>
      </c>
      <c r="P134" s="47">
        <v>341</v>
      </c>
      <c r="Q134" s="47">
        <v>270</v>
      </c>
      <c r="R134" s="47">
        <v>219</v>
      </c>
      <c r="S134" s="47">
        <v>168</v>
      </c>
      <c r="T134" s="47">
        <v>118</v>
      </c>
      <c r="U134" s="47">
        <v>80</v>
      </c>
      <c r="V134" s="48">
        <f>37+14+1+1</f>
        <v>53</v>
      </c>
      <c r="W134" s="47">
        <v>112</v>
      </c>
      <c r="X134" s="47">
        <v>14</v>
      </c>
      <c r="Y134" s="60" t="s">
        <v>66</v>
      </c>
    </row>
    <row r="135" spans="1:25" s="59" customFormat="1" ht="18" customHeight="1">
      <c r="A135" s="58" t="s">
        <v>40</v>
      </c>
      <c r="D135" s="47">
        <v>6434</v>
      </c>
      <c r="E135" s="47">
        <v>409</v>
      </c>
      <c r="F135" s="47">
        <v>421</v>
      </c>
      <c r="G135" s="47">
        <v>587</v>
      </c>
      <c r="H135" s="47">
        <v>494</v>
      </c>
      <c r="I135" s="47">
        <v>499</v>
      </c>
      <c r="J135" s="47">
        <v>542</v>
      </c>
      <c r="K135" s="47">
        <v>566</v>
      </c>
      <c r="L135" s="47">
        <v>552</v>
      </c>
      <c r="M135" s="47">
        <v>592</v>
      </c>
      <c r="N135" s="47">
        <v>546</v>
      </c>
      <c r="O135" s="47">
        <v>393</v>
      </c>
      <c r="P135" s="47">
        <v>266</v>
      </c>
      <c r="Q135" s="47">
        <v>164</v>
      </c>
      <c r="R135" s="47">
        <v>139</v>
      </c>
      <c r="S135" s="47">
        <v>91</v>
      </c>
      <c r="T135" s="47">
        <v>65</v>
      </c>
      <c r="U135" s="47">
        <v>24</v>
      </c>
      <c r="V135" s="48">
        <f>11+2</f>
        <v>13</v>
      </c>
      <c r="W135" s="47">
        <v>66</v>
      </c>
      <c r="X135" s="47">
        <v>5</v>
      </c>
      <c r="Y135" s="60" t="s">
        <v>67</v>
      </c>
    </row>
    <row r="136" spans="1:25" s="59" customFormat="1" ht="18" customHeight="1">
      <c r="A136" s="58" t="s">
        <v>41</v>
      </c>
      <c r="D136" s="47">
        <v>2441</v>
      </c>
      <c r="E136" s="47">
        <v>124</v>
      </c>
      <c r="F136" s="47">
        <v>145</v>
      </c>
      <c r="G136" s="47">
        <v>173</v>
      </c>
      <c r="H136" s="47">
        <v>146</v>
      </c>
      <c r="I136" s="47">
        <v>175</v>
      </c>
      <c r="J136" s="47">
        <v>194</v>
      </c>
      <c r="K136" s="47">
        <v>189</v>
      </c>
      <c r="L136" s="47">
        <v>230</v>
      </c>
      <c r="M136" s="47">
        <v>213</v>
      </c>
      <c r="N136" s="47">
        <v>206</v>
      </c>
      <c r="O136" s="47">
        <v>158</v>
      </c>
      <c r="P136" s="47">
        <v>126</v>
      </c>
      <c r="Q136" s="47">
        <v>99</v>
      </c>
      <c r="R136" s="47">
        <v>78</v>
      </c>
      <c r="S136" s="47">
        <v>65</v>
      </c>
      <c r="T136" s="47">
        <v>43</v>
      </c>
      <c r="U136" s="47">
        <v>29</v>
      </c>
      <c r="V136" s="48">
        <f>8+6+2+5</f>
        <v>21</v>
      </c>
      <c r="W136" s="47">
        <v>26</v>
      </c>
      <c r="X136" s="47">
        <v>1</v>
      </c>
      <c r="Y136" s="60" t="s">
        <v>68</v>
      </c>
    </row>
    <row r="137" spans="1:25" s="59" customFormat="1" ht="18" customHeight="1">
      <c r="A137" s="58" t="s">
        <v>42</v>
      </c>
      <c r="D137" s="47">
        <v>5173</v>
      </c>
      <c r="E137" s="47">
        <v>321</v>
      </c>
      <c r="F137" s="47">
        <v>347</v>
      </c>
      <c r="G137" s="47">
        <v>435</v>
      </c>
      <c r="H137" s="47">
        <v>395</v>
      </c>
      <c r="I137" s="47">
        <v>412</v>
      </c>
      <c r="J137" s="47">
        <v>393</v>
      </c>
      <c r="K137" s="47">
        <v>415</v>
      </c>
      <c r="L137" s="47">
        <v>468</v>
      </c>
      <c r="M137" s="47">
        <v>458</v>
      </c>
      <c r="N137" s="47">
        <v>404</v>
      </c>
      <c r="O137" s="47">
        <v>317</v>
      </c>
      <c r="P137" s="47">
        <v>242</v>
      </c>
      <c r="Q137" s="47">
        <v>141</v>
      </c>
      <c r="R137" s="47">
        <v>116</v>
      </c>
      <c r="S137" s="47">
        <v>94</v>
      </c>
      <c r="T137" s="47">
        <v>74</v>
      </c>
      <c r="U137" s="47">
        <v>40</v>
      </c>
      <c r="V137" s="48">
        <f>32+8+3</f>
        <v>43</v>
      </c>
      <c r="W137" s="47">
        <v>54</v>
      </c>
      <c r="X137" s="47">
        <v>4</v>
      </c>
      <c r="Y137" s="60" t="s">
        <v>69</v>
      </c>
    </row>
    <row r="138" spans="1:25" s="59" customFormat="1" ht="18" customHeight="1">
      <c r="A138" s="58" t="s">
        <v>43</v>
      </c>
      <c r="D138" s="47">
        <v>1339</v>
      </c>
      <c r="E138" s="47">
        <v>55</v>
      </c>
      <c r="F138" s="47">
        <v>75</v>
      </c>
      <c r="G138" s="47">
        <v>84</v>
      </c>
      <c r="H138" s="47">
        <v>91</v>
      </c>
      <c r="I138" s="47">
        <v>80</v>
      </c>
      <c r="J138" s="47">
        <v>94</v>
      </c>
      <c r="K138" s="47">
        <v>100</v>
      </c>
      <c r="L138" s="47">
        <v>117</v>
      </c>
      <c r="M138" s="47">
        <v>132</v>
      </c>
      <c r="N138" s="47">
        <v>101</v>
      </c>
      <c r="O138" s="47">
        <v>102</v>
      </c>
      <c r="P138" s="47">
        <v>76</v>
      </c>
      <c r="Q138" s="47">
        <v>56</v>
      </c>
      <c r="R138" s="47">
        <v>61</v>
      </c>
      <c r="S138" s="47">
        <v>42</v>
      </c>
      <c r="T138" s="47">
        <v>30</v>
      </c>
      <c r="U138" s="47">
        <v>28</v>
      </c>
      <c r="V138" s="48">
        <f>6+3+1</f>
        <v>10</v>
      </c>
      <c r="W138" s="47">
        <v>5</v>
      </c>
      <c r="X138" s="47" t="s">
        <v>90</v>
      </c>
      <c r="Y138" s="60" t="s">
        <v>70</v>
      </c>
    </row>
    <row r="139" spans="1:25" s="59" customFormat="1" ht="18" customHeight="1">
      <c r="A139" s="58" t="s">
        <v>5</v>
      </c>
      <c r="D139" s="47">
        <v>25765</v>
      </c>
      <c r="E139" s="47">
        <v>1523</v>
      </c>
      <c r="F139" s="47">
        <v>1593</v>
      </c>
      <c r="G139" s="47">
        <v>1990</v>
      </c>
      <c r="H139" s="47">
        <v>1849</v>
      </c>
      <c r="I139" s="47">
        <v>1806</v>
      </c>
      <c r="J139" s="47">
        <v>1994</v>
      </c>
      <c r="K139" s="47">
        <v>2236</v>
      </c>
      <c r="L139" s="47">
        <v>2578</v>
      </c>
      <c r="M139" s="47">
        <v>2485</v>
      </c>
      <c r="N139" s="47">
        <v>2066</v>
      </c>
      <c r="O139" s="47">
        <v>1597</v>
      </c>
      <c r="P139" s="47">
        <v>1064</v>
      </c>
      <c r="Q139" s="47">
        <v>697</v>
      </c>
      <c r="R139" s="47">
        <v>660</v>
      </c>
      <c r="S139" s="47">
        <v>562</v>
      </c>
      <c r="T139" s="47">
        <v>430</v>
      </c>
      <c r="U139" s="47">
        <v>279</v>
      </c>
      <c r="V139" s="48">
        <f>114+32+17+7</f>
        <v>170</v>
      </c>
      <c r="W139" s="47">
        <v>175</v>
      </c>
      <c r="X139" s="47">
        <v>11</v>
      </c>
      <c r="Y139" s="60" t="s">
        <v>63</v>
      </c>
    </row>
    <row r="140" spans="1:25" s="50" customFormat="1" ht="18" customHeight="1">
      <c r="A140" s="61" t="s">
        <v>44</v>
      </c>
      <c r="D140" s="47">
        <v>28004</v>
      </c>
      <c r="E140" s="47">
        <v>1556</v>
      </c>
      <c r="F140" s="47">
        <v>1750</v>
      </c>
      <c r="G140" s="47">
        <v>1979</v>
      </c>
      <c r="H140" s="47">
        <v>1909</v>
      </c>
      <c r="I140" s="47">
        <v>2133</v>
      </c>
      <c r="J140" s="47">
        <v>2311</v>
      </c>
      <c r="K140" s="47">
        <v>2369</v>
      </c>
      <c r="L140" s="47">
        <v>2506</v>
      </c>
      <c r="M140" s="47">
        <v>2467</v>
      </c>
      <c r="N140" s="47">
        <v>2176</v>
      </c>
      <c r="O140" s="47">
        <v>1827</v>
      </c>
      <c r="P140" s="47">
        <v>1313</v>
      </c>
      <c r="Q140" s="47">
        <v>937</v>
      </c>
      <c r="R140" s="47">
        <v>838</v>
      </c>
      <c r="S140" s="47">
        <v>733</v>
      </c>
      <c r="T140" s="47">
        <v>504</v>
      </c>
      <c r="U140" s="47">
        <v>322</v>
      </c>
      <c r="V140" s="55">
        <f>133+67+20+10</f>
        <v>230</v>
      </c>
      <c r="W140" s="47">
        <v>123</v>
      </c>
      <c r="X140" s="47">
        <v>21</v>
      </c>
      <c r="Y140" s="57" t="s">
        <v>71</v>
      </c>
    </row>
    <row r="141" spans="1:25" s="59" customFormat="1" ht="18" customHeight="1">
      <c r="A141" s="58" t="s">
        <v>45</v>
      </c>
      <c r="D141" s="47">
        <v>5896</v>
      </c>
      <c r="E141" s="47">
        <v>288</v>
      </c>
      <c r="F141" s="47">
        <v>505</v>
      </c>
      <c r="G141" s="47">
        <v>647</v>
      </c>
      <c r="H141" s="47">
        <v>441</v>
      </c>
      <c r="I141" s="47">
        <v>396</v>
      </c>
      <c r="J141" s="47">
        <v>450</v>
      </c>
      <c r="K141" s="47">
        <v>437</v>
      </c>
      <c r="L141" s="47">
        <v>435</v>
      </c>
      <c r="M141" s="47">
        <v>453</v>
      </c>
      <c r="N141" s="47">
        <v>440</v>
      </c>
      <c r="O141" s="47">
        <v>401</v>
      </c>
      <c r="P141" s="47">
        <v>273</v>
      </c>
      <c r="Q141" s="47">
        <v>190</v>
      </c>
      <c r="R141" s="47">
        <v>158</v>
      </c>
      <c r="S141" s="47">
        <v>125</v>
      </c>
      <c r="T141" s="47">
        <v>101</v>
      </c>
      <c r="U141" s="47">
        <v>75</v>
      </c>
      <c r="V141" s="48">
        <f>30+11+2</f>
        <v>43</v>
      </c>
      <c r="W141" s="47">
        <v>23</v>
      </c>
      <c r="X141" s="47">
        <v>15</v>
      </c>
      <c r="Y141" s="60" t="s">
        <v>72</v>
      </c>
    </row>
    <row r="142" spans="1:25" s="59" customFormat="1" ht="18" customHeight="1">
      <c r="A142" s="58" t="s">
        <v>5</v>
      </c>
      <c r="D142" s="47">
        <v>22108</v>
      </c>
      <c r="E142" s="47">
        <v>1268</v>
      </c>
      <c r="F142" s="47">
        <v>1245</v>
      </c>
      <c r="G142" s="47">
        <v>1332</v>
      </c>
      <c r="H142" s="47">
        <v>1468</v>
      </c>
      <c r="I142" s="47">
        <v>1737</v>
      </c>
      <c r="J142" s="47">
        <v>1861</v>
      </c>
      <c r="K142" s="47">
        <v>1932</v>
      </c>
      <c r="L142" s="47">
        <v>2071</v>
      </c>
      <c r="M142" s="47">
        <v>2014</v>
      </c>
      <c r="N142" s="47">
        <v>1736</v>
      </c>
      <c r="O142" s="47">
        <v>1426</v>
      </c>
      <c r="P142" s="47">
        <v>1040</v>
      </c>
      <c r="Q142" s="47">
        <v>747</v>
      </c>
      <c r="R142" s="47">
        <v>680</v>
      </c>
      <c r="S142" s="47">
        <v>608</v>
      </c>
      <c r="T142" s="47">
        <v>403</v>
      </c>
      <c r="U142" s="47">
        <v>247</v>
      </c>
      <c r="V142" s="48">
        <f>103+56+18+10</f>
        <v>187</v>
      </c>
      <c r="W142" s="47">
        <v>100</v>
      </c>
      <c r="X142" s="47">
        <v>6</v>
      </c>
      <c r="Y142" s="60" t="s">
        <v>63</v>
      </c>
    </row>
    <row r="143" spans="1:25" s="50" customFormat="1" ht="18" customHeight="1">
      <c r="A143" s="56" t="s">
        <v>46</v>
      </c>
      <c r="D143" s="47">
        <v>35271</v>
      </c>
      <c r="E143" s="47">
        <v>1799</v>
      </c>
      <c r="F143" s="47">
        <v>2045</v>
      </c>
      <c r="G143" s="47">
        <v>2249</v>
      </c>
      <c r="H143" s="47">
        <v>2405</v>
      </c>
      <c r="I143" s="47">
        <v>2513</v>
      </c>
      <c r="J143" s="47">
        <v>2624</v>
      </c>
      <c r="K143" s="47">
        <v>2759</v>
      </c>
      <c r="L143" s="47">
        <v>3286</v>
      </c>
      <c r="M143" s="47">
        <v>3200</v>
      </c>
      <c r="N143" s="47">
        <v>2786</v>
      </c>
      <c r="O143" s="47">
        <v>2262</v>
      </c>
      <c r="P143" s="47">
        <v>1624</v>
      </c>
      <c r="Q143" s="47">
        <v>1144</v>
      </c>
      <c r="R143" s="47">
        <v>1169</v>
      </c>
      <c r="S143" s="47">
        <v>947</v>
      </c>
      <c r="T143" s="47">
        <v>619</v>
      </c>
      <c r="U143" s="47">
        <v>332</v>
      </c>
      <c r="V143" s="55">
        <f>143+57+19+7</f>
        <v>226</v>
      </c>
      <c r="W143" s="47">
        <v>1260</v>
      </c>
      <c r="X143" s="47">
        <v>22</v>
      </c>
      <c r="Y143" s="57" t="s">
        <v>73</v>
      </c>
    </row>
    <row r="144" spans="1:25" s="59" customFormat="1" ht="18" customHeight="1">
      <c r="A144" s="58" t="s">
        <v>47</v>
      </c>
      <c r="D144" s="47">
        <v>4772</v>
      </c>
      <c r="E144" s="47">
        <v>242</v>
      </c>
      <c r="F144" s="47">
        <v>242</v>
      </c>
      <c r="G144" s="47">
        <v>291</v>
      </c>
      <c r="H144" s="47">
        <v>307</v>
      </c>
      <c r="I144" s="47">
        <v>310</v>
      </c>
      <c r="J144" s="47">
        <v>335</v>
      </c>
      <c r="K144" s="47">
        <v>341</v>
      </c>
      <c r="L144" s="47">
        <v>433</v>
      </c>
      <c r="M144" s="47">
        <v>452</v>
      </c>
      <c r="N144" s="47">
        <v>413</v>
      </c>
      <c r="O144" s="47">
        <v>326</v>
      </c>
      <c r="P144" s="47">
        <v>269</v>
      </c>
      <c r="Q144" s="47">
        <v>184</v>
      </c>
      <c r="R144" s="47">
        <v>185</v>
      </c>
      <c r="S144" s="47">
        <v>164</v>
      </c>
      <c r="T144" s="47">
        <v>129</v>
      </c>
      <c r="U144" s="47">
        <v>66</v>
      </c>
      <c r="V144" s="48">
        <f>39+10+6+1</f>
        <v>56</v>
      </c>
      <c r="W144" s="47">
        <v>24</v>
      </c>
      <c r="X144" s="47">
        <v>3</v>
      </c>
      <c r="Y144" s="60" t="s">
        <v>74</v>
      </c>
    </row>
    <row r="145" spans="1:25" s="59" customFormat="1" ht="18" customHeight="1">
      <c r="A145" s="58" t="s">
        <v>48</v>
      </c>
      <c r="D145" s="47">
        <v>1491</v>
      </c>
      <c r="E145" s="47">
        <v>45</v>
      </c>
      <c r="F145" s="47">
        <v>80</v>
      </c>
      <c r="G145" s="47">
        <v>87</v>
      </c>
      <c r="H145" s="47">
        <v>87</v>
      </c>
      <c r="I145" s="47">
        <v>94</v>
      </c>
      <c r="J145" s="47">
        <v>98</v>
      </c>
      <c r="K145" s="47">
        <v>136</v>
      </c>
      <c r="L145" s="47">
        <v>130</v>
      </c>
      <c r="M145" s="47">
        <v>146</v>
      </c>
      <c r="N145" s="47">
        <v>126</v>
      </c>
      <c r="O145" s="47">
        <v>108</v>
      </c>
      <c r="P145" s="47">
        <v>82</v>
      </c>
      <c r="Q145" s="47">
        <v>44</v>
      </c>
      <c r="R145" s="47">
        <v>60</v>
      </c>
      <c r="S145" s="47">
        <v>59</v>
      </c>
      <c r="T145" s="47">
        <v>34</v>
      </c>
      <c r="U145" s="47">
        <v>21</v>
      </c>
      <c r="V145" s="48">
        <f>9+6+1</f>
        <v>16</v>
      </c>
      <c r="W145" s="47">
        <v>37</v>
      </c>
      <c r="X145" s="47">
        <v>1</v>
      </c>
      <c r="Y145" s="60" t="s">
        <v>75</v>
      </c>
    </row>
    <row r="146" spans="1:25" s="59" customFormat="1" ht="18" customHeight="1">
      <c r="A146" s="58" t="s">
        <v>49</v>
      </c>
      <c r="D146" s="47">
        <v>2037</v>
      </c>
      <c r="E146" s="47">
        <v>96</v>
      </c>
      <c r="F146" s="47">
        <v>90</v>
      </c>
      <c r="G146" s="47">
        <v>129</v>
      </c>
      <c r="H146" s="47">
        <v>116</v>
      </c>
      <c r="I146" s="47">
        <v>130</v>
      </c>
      <c r="J146" s="47">
        <v>175</v>
      </c>
      <c r="K146" s="47">
        <v>149</v>
      </c>
      <c r="L146" s="47">
        <v>167</v>
      </c>
      <c r="M146" s="47">
        <v>205</v>
      </c>
      <c r="N146" s="47">
        <v>159</v>
      </c>
      <c r="O146" s="47">
        <v>135</v>
      </c>
      <c r="P146" s="47">
        <v>92</v>
      </c>
      <c r="Q146" s="47">
        <v>57</v>
      </c>
      <c r="R146" s="47">
        <v>51</v>
      </c>
      <c r="S146" s="47">
        <v>43</v>
      </c>
      <c r="T146" s="47">
        <v>31</v>
      </c>
      <c r="U146" s="47">
        <v>20</v>
      </c>
      <c r="V146" s="48">
        <f>1+1</f>
        <v>2</v>
      </c>
      <c r="W146" s="47">
        <v>185</v>
      </c>
      <c r="X146" s="47">
        <v>5</v>
      </c>
      <c r="Y146" s="60" t="s">
        <v>76</v>
      </c>
    </row>
    <row r="147" spans="1:25" s="59" customFormat="1" ht="18" customHeight="1">
      <c r="A147" s="58" t="s">
        <v>5</v>
      </c>
      <c r="D147" s="47">
        <v>26971</v>
      </c>
      <c r="E147" s="47">
        <v>1416</v>
      </c>
      <c r="F147" s="47">
        <v>1633</v>
      </c>
      <c r="G147" s="47">
        <v>1742</v>
      </c>
      <c r="H147" s="47">
        <v>1895</v>
      </c>
      <c r="I147" s="47">
        <v>1979</v>
      </c>
      <c r="J147" s="47">
        <v>2016</v>
      </c>
      <c r="K147" s="47">
        <v>2133</v>
      </c>
      <c r="L147" s="47">
        <v>2556</v>
      </c>
      <c r="M147" s="47">
        <v>2397</v>
      </c>
      <c r="N147" s="47">
        <v>2088</v>
      </c>
      <c r="O147" s="47">
        <v>1693</v>
      </c>
      <c r="P147" s="47">
        <v>1181</v>
      </c>
      <c r="Q147" s="47">
        <v>859</v>
      </c>
      <c r="R147" s="47">
        <v>873</v>
      </c>
      <c r="S147" s="47">
        <v>681</v>
      </c>
      <c r="T147" s="47">
        <v>425</v>
      </c>
      <c r="U147" s="47">
        <v>225</v>
      </c>
      <c r="V147" s="48">
        <f>94+40+13+5</f>
        <v>152</v>
      </c>
      <c r="W147" s="47">
        <v>1014</v>
      </c>
      <c r="X147" s="47">
        <v>13</v>
      </c>
      <c r="Y147" s="60" t="s">
        <v>63</v>
      </c>
    </row>
    <row r="148" spans="1:25" s="59" customFormat="1" ht="18" customHeight="1">
      <c r="A148" s="66"/>
      <c r="B148" s="63"/>
      <c r="C148" s="63"/>
      <c r="D148" s="79"/>
      <c r="E148" s="80"/>
      <c r="F148" s="81"/>
      <c r="G148" s="82"/>
      <c r="H148" s="80"/>
      <c r="I148" s="80"/>
      <c r="J148" s="83"/>
      <c r="K148" s="83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65"/>
      <c r="W148" s="84"/>
      <c r="X148" s="83"/>
      <c r="Y148" s="66"/>
    </row>
    <row r="149" spans="1:25" s="11" customFormat="1" ht="18" customHeight="1">
      <c r="A149" s="12"/>
      <c r="B149" s="33"/>
      <c r="C149" s="33"/>
      <c r="D149" s="44"/>
      <c r="E149" s="44"/>
      <c r="F149" s="44"/>
      <c r="G149" s="44"/>
      <c r="H149" s="44"/>
      <c r="I149" s="44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6"/>
      <c r="W149" s="45"/>
      <c r="X149" s="45"/>
      <c r="Y149" s="43"/>
    </row>
    <row r="150" spans="1:3" s="1" customFormat="1" ht="20.25" customHeight="1">
      <c r="A150" s="1" t="s">
        <v>0</v>
      </c>
      <c r="B150" s="2">
        <v>1.3</v>
      </c>
      <c r="C150" s="1" t="s">
        <v>93</v>
      </c>
    </row>
    <row r="151" spans="1:3" s="6" customFormat="1" ht="18" customHeight="1">
      <c r="A151" s="6" t="s">
        <v>1</v>
      </c>
      <c r="B151" s="2">
        <v>1.3</v>
      </c>
      <c r="C151" s="6" t="s">
        <v>94</v>
      </c>
    </row>
    <row r="152" s="6" customFormat="1" ht="18" customHeight="1">
      <c r="B152" s="2"/>
    </row>
    <row r="153" spans="1:25" s="7" customFormat="1" ht="15" customHeight="1">
      <c r="A153" s="13"/>
      <c r="B153" s="13"/>
      <c r="C153" s="14"/>
      <c r="D153" s="8"/>
      <c r="E153" s="91" t="s">
        <v>33</v>
      </c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3"/>
      <c r="Y153" s="88"/>
    </row>
    <row r="154" spans="1:25" s="7" customFormat="1" ht="12.75" customHeight="1">
      <c r="A154" s="15"/>
      <c r="B154" s="15"/>
      <c r="C154" s="16"/>
      <c r="D154" s="9"/>
      <c r="E154" s="16"/>
      <c r="F154" s="17"/>
      <c r="G154" s="18"/>
      <c r="H154" s="17"/>
      <c r="I154" s="18"/>
      <c r="J154" s="17"/>
      <c r="K154" s="18"/>
      <c r="L154" s="17"/>
      <c r="M154" s="18"/>
      <c r="N154" s="17"/>
      <c r="O154" s="18"/>
      <c r="P154" s="17"/>
      <c r="Q154" s="18"/>
      <c r="R154" s="17"/>
      <c r="S154" s="18"/>
      <c r="T154" s="17"/>
      <c r="U154" s="18"/>
      <c r="V154" s="19"/>
      <c r="W154" s="20"/>
      <c r="X154" s="19" t="s">
        <v>28</v>
      </c>
      <c r="Y154" s="89"/>
    </row>
    <row r="155" spans="1:25" s="7" customFormat="1" ht="12.75" customHeight="1">
      <c r="A155" s="15"/>
      <c r="B155" s="31" t="s">
        <v>35</v>
      </c>
      <c r="C155" s="16"/>
      <c r="D155" s="9" t="s">
        <v>2</v>
      </c>
      <c r="E155" s="21"/>
      <c r="F155" s="22"/>
      <c r="G155" s="21"/>
      <c r="H155" s="22"/>
      <c r="I155" s="21"/>
      <c r="J155" s="22"/>
      <c r="K155" s="21"/>
      <c r="L155" s="22"/>
      <c r="M155" s="21"/>
      <c r="N155" s="22"/>
      <c r="O155" s="21"/>
      <c r="P155" s="22"/>
      <c r="Q155" s="21"/>
      <c r="R155" s="22"/>
      <c r="S155" s="21"/>
      <c r="T155" s="22"/>
      <c r="U155" s="21"/>
      <c r="V155" s="9" t="s">
        <v>24</v>
      </c>
      <c r="W155" s="20"/>
      <c r="X155" s="23" t="s">
        <v>29</v>
      </c>
      <c r="Y155" s="89"/>
    </row>
    <row r="156" spans="1:25" s="7" customFormat="1" ht="12.75" customHeight="1">
      <c r="A156" s="15"/>
      <c r="B156" s="15"/>
      <c r="C156" s="16"/>
      <c r="D156" s="9" t="s">
        <v>6</v>
      </c>
      <c r="E156" s="21" t="s">
        <v>7</v>
      </c>
      <c r="F156" s="22" t="s">
        <v>8</v>
      </c>
      <c r="G156" s="21" t="s">
        <v>9</v>
      </c>
      <c r="H156" s="22" t="s">
        <v>10</v>
      </c>
      <c r="I156" s="21" t="s">
        <v>11</v>
      </c>
      <c r="J156" s="22" t="s">
        <v>12</v>
      </c>
      <c r="K156" s="21" t="s">
        <v>13</v>
      </c>
      <c r="L156" s="22" t="s">
        <v>14</v>
      </c>
      <c r="M156" s="21" t="s">
        <v>15</v>
      </c>
      <c r="N156" s="22" t="s">
        <v>16</v>
      </c>
      <c r="O156" s="21" t="s">
        <v>17</v>
      </c>
      <c r="P156" s="22" t="s">
        <v>18</v>
      </c>
      <c r="Q156" s="21" t="s">
        <v>19</v>
      </c>
      <c r="R156" s="22" t="s">
        <v>20</v>
      </c>
      <c r="S156" s="21" t="s">
        <v>21</v>
      </c>
      <c r="T156" s="22" t="s">
        <v>22</v>
      </c>
      <c r="U156" s="21" t="s">
        <v>23</v>
      </c>
      <c r="V156" s="23" t="s">
        <v>25</v>
      </c>
      <c r="W156" s="20" t="s">
        <v>34</v>
      </c>
      <c r="X156" s="23" t="s">
        <v>30</v>
      </c>
      <c r="Y156" s="89"/>
    </row>
    <row r="157" spans="1:25" s="7" customFormat="1" ht="12.75" customHeight="1">
      <c r="A157" s="15"/>
      <c r="B157" s="15"/>
      <c r="C157" s="16"/>
      <c r="D157" s="9"/>
      <c r="E157" s="16"/>
      <c r="F157" s="24"/>
      <c r="G157" s="18"/>
      <c r="H157" s="24"/>
      <c r="I157" s="18"/>
      <c r="J157" s="24"/>
      <c r="K157" s="18"/>
      <c r="L157" s="24"/>
      <c r="M157" s="18"/>
      <c r="N157" s="24"/>
      <c r="O157" s="18"/>
      <c r="P157" s="24"/>
      <c r="Q157" s="18"/>
      <c r="R157" s="24"/>
      <c r="S157" s="18"/>
      <c r="T157" s="24"/>
      <c r="U157" s="18"/>
      <c r="V157" s="23" t="s">
        <v>26</v>
      </c>
      <c r="W157" s="20" t="s">
        <v>36</v>
      </c>
      <c r="X157" s="23" t="s">
        <v>31</v>
      </c>
      <c r="Y157" s="89"/>
    </row>
    <row r="158" spans="1:25" s="7" customFormat="1" ht="17.25" customHeight="1">
      <c r="A158" s="25"/>
      <c r="B158" s="25"/>
      <c r="C158" s="26"/>
      <c r="D158" s="10"/>
      <c r="E158" s="26"/>
      <c r="F158" s="27"/>
      <c r="G158" s="28"/>
      <c r="H158" s="27"/>
      <c r="I158" s="28"/>
      <c r="J158" s="27"/>
      <c r="K158" s="28"/>
      <c r="L158" s="27"/>
      <c r="M158" s="28"/>
      <c r="N158" s="27"/>
      <c r="O158" s="28"/>
      <c r="P158" s="27"/>
      <c r="Q158" s="28"/>
      <c r="R158" s="27"/>
      <c r="S158" s="28"/>
      <c r="T158" s="27"/>
      <c r="U158" s="28"/>
      <c r="V158" s="29" t="s">
        <v>27</v>
      </c>
      <c r="W158" s="30"/>
      <c r="X158" s="27"/>
      <c r="Y158" s="90"/>
    </row>
    <row r="159" spans="1:25" s="50" customFormat="1" ht="16.5" customHeight="1">
      <c r="A159" s="56" t="s">
        <v>50</v>
      </c>
      <c r="D159" s="47">
        <v>18730</v>
      </c>
      <c r="E159" s="47">
        <v>1488</v>
      </c>
      <c r="F159" s="47">
        <v>1395</v>
      </c>
      <c r="G159" s="47">
        <v>1413</v>
      </c>
      <c r="H159" s="47">
        <v>1397</v>
      </c>
      <c r="I159" s="47">
        <v>1652</v>
      </c>
      <c r="J159" s="47">
        <v>1624</v>
      </c>
      <c r="K159" s="47">
        <v>1599</v>
      </c>
      <c r="L159" s="47">
        <v>1659</v>
      </c>
      <c r="M159" s="47">
        <v>1569</v>
      </c>
      <c r="N159" s="47">
        <v>1186</v>
      </c>
      <c r="O159" s="47">
        <v>962</v>
      </c>
      <c r="P159" s="47">
        <v>691</v>
      </c>
      <c r="Q159" s="47">
        <v>523</v>
      </c>
      <c r="R159" s="47">
        <v>493</v>
      </c>
      <c r="S159" s="47">
        <v>366</v>
      </c>
      <c r="T159" s="47">
        <v>263</v>
      </c>
      <c r="U159" s="47">
        <v>141</v>
      </c>
      <c r="V159" s="85">
        <f>59+15+15+24</f>
        <v>113</v>
      </c>
      <c r="W159" s="47">
        <v>192</v>
      </c>
      <c r="X159" s="47">
        <v>4</v>
      </c>
      <c r="Y159" s="57" t="s">
        <v>77</v>
      </c>
    </row>
    <row r="160" spans="1:25" s="59" customFormat="1" ht="16.5" customHeight="1">
      <c r="A160" s="58" t="s">
        <v>51</v>
      </c>
      <c r="D160" s="47">
        <v>3859</v>
      </c>
      <c r="E160" s="47">
        <v>280</v>
      </c>
      <c r="F160" s="47">
        <v>250</v>
      </c>
      <c r="G160" s="47">
        <v>290</v>
      </c>
      <c r="H160" s="47">
        <v>296</v>
      </c>
      <c r="I160" s="47">
        <v>329</v>
      </c>
      <c r="J160" s="47">
        <v>317</v>
      </c>
      <c r="K160" s="47">
        <v>321</v>
      </c>
      <c r="L160" s="47">
        <v>345</v>
      </c>
      <c r="M160" s="47">
        <v>342</v>
      </c>
      <c r="N160" s="47">
        <v>281</v>
      </c>
      <c r="O160" s="47">
        <v>238</v>
      </c>
      <c r="P160" s="47">
        <v>154</v>
      </c>
      <c r="Q160" s="47">
        <v>100</v>
      </c>
      <c r="R160" s="47">
        <v>109</v>
      </c>
      <c r="S160" s="47">
        <v>71</v>
      </c>
      <c r="T160" s="47">
        <v>54</v>
      </c>
      <c r="U160" s="47">
        <v>30</v>
      </c>
      <c r="V160" s="48">
        <f>9+2+4</f>
        <v>15</v>
      </c>
      <c r="W160" s="47">
        <v>36</v>
      </c>
      <c r="X160" s="47">
        <v>1</v>
      </c>
      <c r="Y160" s="60" t="s">
        <v>78</v>
      </c>
    </row>
    <row r="161" spans="1:25" s="59" customFormat="1" ht="16.5" customHeight="1">
      <c r="A161" s="58" t="s">
        <v>5</v>
      </c>
      <c r="D161" s="47">
        <v>14871</v>
      </c>
      <c r="E161" s="47">
        <v>1208</v>
      </c>
      <c r="F161" s="47">
        <v>1145</v>
      </c>
      <c r="G161" s="47">
        <v>1123</v>
      </c>
      <c r="H161" s="47">
        <v>1101</v>
      </c>
      <c r="I161" s="47">
        <v>1323</v>
      </c>
      <c r="J161" s="47">
        <v>1307</v>
      </c>
      <c r="K161" s="47">
        <v>1278</v>
      </c>
      <c r="L161" s="47">
        <v>1314</v>
      </c>
      <c r="M161" s="47">
        <v>1227</v>
      </c>
      <c r="N161" s="47">
        <v>905</v>
      </c>
      <c r="O161" s="47">
        <v>724</v>
      </c>
      <c r="P161" s="47">
        <v>537</v>
      </c>
      <c r="Q161" s="47">
        <v>423</v>
      </c>
      <c r="R161" s="47">
        <v>384</v>
      </c>
      <c r="S161" s="47">
        <v>295</v>
      </c>
      <c r="T161" s="47">
        <v>209</v>
      </c>
      <c r="U161" s="47">
        <v>111</v>
      </c>
      <c r="V161" s="48">
        <f>50+13+15</f>
        <v>78</v>
      </c>
      <c r="W161" s="47">
        <v>156</v>
      </c>
      <c r="X161" s="47">
        <v>3</v>
      </c>
      <c r="Y161" s="67" t="s">
        <v>63</v>
      </c>
    </row>
    <row r="162" spans="1:25" s="50" customFormat="1" ht="16.5" customHeight="1">
      <c r="A162" s="56" t="s">
        <v>52</v>
      </c>
      <c r="D162" s="47">
        <v>14870</v>
      </c>
      <c r="E162" s="47">
        <v>847</v>
      </c>
      <c r="F162" s="47">
        <v>876</v>
      </c>
      <c r="G162" s="47">
        <v>1052</v>
      </c>
      <c r="H162" s="47">
        <v>1019</v>
      </c>
      <c r="I162" s="47">
        <v>1050</v>
      </c>
      <c r="J162" s="47">
        <v>1199</v>
      </c>
      <c r="K162" s="47">
        <v>1169</v>
      </c>
      <c r="L162" s="47">
        <v>1320</v>
      </c>
      <c r="M162" s="47">
        <v>1323</v>
      </c>
      <c r="N162" s="47">
        <v>1172</v>
      </c>
      <c r="O162" s="47">
        <v>958</v>
      </c>
      <c r="P162" s="47">
        <v>674</v>
      </c>
      <c r="Q162" s="47">
        <v>477</v>
      </c>
      <c r="R162" s="47">
        <v>506</v>
      </c>
      <c r="S162" s="47">
        <v>411</v>
      </c>
      <c r="T162" s="47">
        <v>339</v>
      </c>
      <c r="U162" s="47">
        <v>209</v>
      </c>
      <c r="V162" s="55">
        <f>95+33+7+7</f>
        <v>142</v>
      </c>
      <c r="W162" s="47">
        <v>119</v>
      </c>
      <c r="X162" s="47">
        <v>8</v>
      </c>
      <c r="Y162" s="61" t="s">
        <v>79</v>
      </c>
    </row>
    <row r="163" spans="1:25" s="59" customFormat="1" ht="16.5" customHeight="1">
      <c r="A163" s="58" t="s">
        <v>53</v>
      </c>
      <c r="D163" s="47">
        <v>1020</v>
      </c>
      <c r="E163" s="47">
        <v>51</v>
      </c>
      <c r="F163" s="47">
        <v>50</v>
      </c>
      <c r="G163" s="47">
        <v>80</v>
      </c>
      <c r="H163" s="47">
        <v>67</v>
      </c>
      <c r="I163" s="47">
        <v>73</v>
      </c>
      <c r="J163" s="47">
        <v>73</v>
      </c>
      <c r="K163" s="47">
        <v>69</v>
      </c>
      <c r="L163" s="47">
        <v>75</v>
      </c>
      <c r="M163" s="47">
        <v>89</v>
      </c>
      <c r="N163" s="47">
        <v>72</v>
      </c>
      <c r="O163" s="47">
        <v>97</v>
      </c>
      <c r="P163" s="47">
        <v>49</v>
      </c>
      <c r="Q163" s="47">
        <v>41</v>
      </c>
      <c r="R163" s="47">
        <v>30</v>
      </c>
      <c r="S163" s="47">
        <v>31</v>
      </c>
      <c r="T163" s="47">
        <v>21</v>
      </c>
      <c r="U163" s="47">
        <v>11</v>
      </c>
      <c r="V163" s="48">
        <f>7+2</f>
        <v>9</v>
      </c>
      <c r="W163" s="47">
        <v>27</v>
      </c>
      <c r="X163" s="47">
        <v>5</v>
      </c>
      <c r="Y163" s="67" t="s">
        <v>80</v>
      </c>
    </row>
    <row r="164" spans="1:25" s="59" customFormat="1" ht="16.5" customHeight="1">
      <c r="A164" s="58" t="s">
        <v>5</v>
      </c>
      <c r="D164" s="47">
        <v>13850</v>
      </c>
      <c r="E164" s="47">
        <v>796</v>
      </c>
      <c r="F164" s="47">
        <v>826</v>
      </c>
      <c r="G164" s="47">
        <v>972</v>
      </c>
      <c r="H164" s="47">
        <v>952</v>
      </c>
      <c r="I164" s="47">
        <v>977</v>
      </c>
      <c r="J164" s="47">
        <v>1126</v>
      </c>
      <c r="K164" s="47">
        <v>1100</v>
      </c>
      <c r="L164" s="47">
        <v>1245</v>
      </c>
      <c r="M164" s="47">
        <v>1234</v>
      </c>
      <c r="N164" s="47">
        <v>1100</v>
      </c>
      <c r="O164" s="47">
        <v>861</v>
      </c>
      <c r="P164" s="47">
        <v>625</v>
      </c>
      <c r="Q164" s="47">
        <v>436</v>
      </c>
      <c r="R164" s="47">
        <v>476</v>
      </c>
      <c r="S164" s="47">
        <v>380</v>
      </c>
      <c r="T164" s="47">
        <v>318</v>
      </c>
      <c r="U164" s="47">
        <v>198</v>
      </c>
      <c r="V164" s="48">
        <f>88+31+7+7</f>
        <v>133</v>
      </c>
      <c r="W164" s="47">
        <v>92</v>
      </c>
      <c r="X164" s="47">
        <v>3</v>
      </c>
      <c r="Y164" s="60" t="s">
        <v>63</v>
      </c>
    </row>
    <row r="165" spans="1:25" s="50" customFormat="1" ht="16.5" customHeight="1">
      <c r="A165" s="56" t="s">
        <v>54</v>
      </c>
      <c r="D165" s="47">
        <v>15613</v>
      </c>
      <c r="E165" s="47">
        <v>741</v>
      </c>
      <c r="F165" s="47">
        <v>869</v>
      </c>
      <c r="G165" s="47">
        <v>960</v>
      </c>
      <c r="H165" s="47">
        <v>950</v>
      </c>
      <c r="I165" s="47">
        <v>1041</v>
      </c>
      <c r="J165" s="47">
        <v>1152</v>
      </c>
      <c r="K165" s="47">
        <v>1271</v>
      </c>
      <c r="L165" s="47">
        <v>1471</v>
      </c>
      <c r="M165" s="47">
        <v>1457</v>
      </c>
      <c r="N165" s="47">
        <v>1211</v>
      </c>
      <c r="O165" s="47">
        <v>1064</v>
      </c>
      <c r="P165" s="47">
        <v>781</v>
      </c>
      <c r="Q165" s="47">
        <v>640</v>
      </c>
      <c r="R165" s="47">
        <v>583</v>
      </c>
      <c r="S165" s="47">
        <v>473</v>
      </c>
      <c r="T165" s="47">
        <v>381</v>
      </c>
      <c r="U165" s="47">
        <v>219</v>
      </c>
      <c r="V165" s="55">
        <f>128+49+12+3</f>
        <v>192</v>
      </c>
      <c r="W165" s="47">
        <v>156</v>
      </c>
      <c r="X165" s="47">
        <v>1</v>
      </c>
      <c r="Y165" s="57" t="s">
        <v>81</v>
      </c>
    </row>
    <row r="166" spans="1:25" s="59" customFormat="1" ht="16.5" customHeight="1">
      <c r="A166" s="58" t="s">
        <v>55</v>
      </c>
      <c r="D166" s="47">
        <v>4638</v>
      </c>
      <c r="E166" s="47">
        <v>210</v>
      </c>
      <c r="F166" s="47">
        <v>261</v>
      </c>
      <c r="G166" s="47">
        <v>252</v>
      </c>
      <c r="H166" s="47">
        <v>311</v>
      </c>
      <c r="I166" s="47">
        <v>304</v>
      </c>
      <c r="J166" s="47">
        <v>345</v>
      </c>
      <c r="K166" s="47">
        <v>394</v>
      </c>
      <c r="L166" s="47">
        <v>422</v>
      </c>
      <c r="M166" s="47">
        <v>420</v>
      </c>
      <c r="N166" s="47">
        <v>353</v>
      </c>
      <c r="O166" s="47">
        <v>344</v>
      </c>
      <c r="P166" s="47">
        <v>244</v>
      </c>
      <c r="Q166" s="47">
        <v>181</v>
      </c>
      <c r="R166" s="47">
        <v>172</v>
      </c>
      <c r="S166" s="47">
        <v>132</v>
      </c>
      <c r="T166" s="47">
        <v>107</v>
      </c>
      <c r="U166" s="47">
        <v>60</v>
      </c>
      <c r="V166" s="48">
        <f>39+17+3</f>
        <v>59</v>
      </c>
      <c r="W166" s="47">
        <v>67</v>
      </c>
      <c r="X166" s="47" t="s">
        <v>90</v>
      </c>
      <c r="Y166" s="60" t="s">
        <v>82</v>
      </c>
    </row>
    <row r="167" spans="1:25" s="59" customFormat="1" ht="16.5" customHeight="1">
      <c r="A167" s="58" t="s">
        <v>56</v>
      </c>
      <c r="D167" s="47">
        <v>3528</v>
      </c>
      <c r="E167" s="47">
        <v>149</v>
      </c>
      <c r="F167" s="47">
        <v>170</v>
      </c>
      <c r="G167" s="47">
        <v>216</v>
      </c>
      <c r="H167" s="47">
        <v>200</v>
      </c>
      <c r="I167" s="47">
        <v>226</v>
      </c>
      <c r="J167" s="47">
        <v>277</v>
      </c>
      <c r="K167" s="47">
        <v>258</v>
      </c>
      <c r="L167" s="47">
        <v>299</v>
      </c>
      <c r="M167" s="47">
        <v>325</v>
      </c>
      <c r="N167" s="47">
        <v>298</v>
      </c>
      <c r="O167" s="47">
        <v>251</v>
      </c>
      <c r="P167" s="47">
        <v>172</v>
      </c>
      <c r="Q167" s="47">
        <v>131</v>
      </c>
      <c r="R167" s="47">
        <v>146</v>
      </c>
      <c r="S167" s="47">
        <v>127</v>
      </c>
      <c r="T167" s="47">
        <v>110</v>
      </c>
      <c r="U167" s="47">
        <v>54</v>
      </c>
      <c r="V167" s="48">
        <f>34+20+5+2</f>
        <v>61</v>
      </c>
      <c r="W167" s="47">
        <v>57</v>
      </c>
      <c r="X167" s="47">
        <v>1</v>
      </c>
      <c r="Y167" s="60" t="s">
        <v>83</v>
      </c>
    </row>
    <row r="168" spans="1:25" s="59" customFormat="1" ht="16.5" customHeight="1">
      <c r="A168" s="58" t="s">
        <v>5</v>
      </c>
      <c r="D168" s="47">
        <v>7447</v>
      </c>
      <c r="E168" s="47">
        <v>382</v>
      </c>
      <c r="F168" s="47">
        <v>438</v>
      </c>
      <c r="G168" s="47">
        <v>492</v>
      </c>
      <c r="H168" s="47">
        <v>439</v>
      </c>
      <c r="I168" s="47">
        <v>511</v>
      </c>
      <c r="J168" s="47">
        <v>530</v>
      </c>
      <c r="K168" s="47">
        <v>619</v>
      </c>
      <c r="L168" s="47">
        <v>750</v>
      </c>
      <c r="M168" s="47">
        <v>712</v>
      </c>
      <c r="N168" s="47">
        <v>560</v>
      </c>
      <c r="O168" s="47">
        <v>469</v>
      </c>
      <c r="P168" s="47">
        <v>365</v>
      </c>
      <c r="Q168" s="47">
        <v>328</v>
      </c>
      <c r="R168" s="47">
        <v>265</v>
      </c>
      <c r="S168" s="47">
        <v>214</v>
      </c>
      <c r="T168" s="47">
        <v>164</v>
      </c>
      <c r="U168" s="47">
        <v>105</v>
      </c>
      <c r="V168" s="48">
        <f>55+12+4+1</f>
        <v>72</v>
      </c>
      <c r="W168" s="47">
        <v>32</v>
      </c>
      <c r="X168" s="47" t="s">
        <v>90</v>
      </c>
      <c r="Y168" s="60" t="s">
        <v>63</v>
      </c>
    </row>
    <row r="169" spans="1:25" s="50" customFormat="1" ht="16.5" customHeight="1">
      <c r="A169" s="56" t="s">
        <v>57</v>
      </c>
      <c r="D169" s="47">
        <v>31052</v>
      </c>
      <c r="E169" s="47">
        <v>2201</v>
      </c>
      <c r="F169" s="47">
        <v>2198</v>
      </c>
      <c r="G169" s="47">
        <v>2318</v>
      </c>
      <c r="H169" s="47">
        <v>2227</v>
      </c>
      <c r="I169" s="47">
        <v>2554</v>
      </c>
      <c r="J169" s="47">
        <v>2684</v>
      </c>
      <c r="K169" s="47">
        <v>2700</v>
      </c>
      <c r="L169" s="47">
        <v>2711</v>
      </c>
      <c r="M169" s="47">
        <v>2553</v>
      </c>
      <c r="N169" s="47">
        <v>2126</v>
      </c>
      <c r="O169" s="47">
        <v>1694</v>
      </c>
      <c r="P169" s="47">
        <v>1250</v>
      </c>
      <c r="Q169" s="47">
        <v>894</v>
      </c>
      <c r="R169" s="47">
        <v>835</v>
      </c>
      <c r="S169" s="47">
        <v>639</v>
      </c>
      <c r="T169" s="47">
        <v>351</v>
      </c>
      <c r="U169" s="47">
        <v>193</v>
      </c>
      <c r="V169" s="55">
        <f>82+43+16+16</f>
        <v>157</v>
      </c>
      <c r="W169" s="47">
        <v>764</v>
      </c>
      <c r="X169" s="47">
        <v>3</v>
      </c>
      <c r="Y169" s="57" t="s">
        <v>84</v>
      </c>
    </row>
    <row r="170" spans="1:25" s="59" customFormat="1" ht="16.5" customHeight="1">
      <c r="A170" s="60" t="s">
        <v>58</v>
      </c>
      <c r="D170" s="47">
        <v>5671</v>
      </c>
      <c r="E170" s="47">
        <v>344</v>
      </c>
      <c r="F170" s="47">
        <v>368</v>
      </c>
      <c r="G170" s="47">
        <v>419</v>
      </c>
      <c r="H170" s="47">
        <v>348</v>
      </c>
      <c r="I170" s="47">
        <v>414</v>
      </c>
      <c r="J170" s="47">
        <v>499</v>
      </c>
      <c r="K170" s="47">
        <v>477</v>
      </c>
      <c r="L170" s="47">
        <v>478</v>
      </c>
      <c r="M170" s="47">
        <v>457</v>
      </c>
      <c r="N170" s="47">
        <v>441</v>
      </c>
      <c r="O170" s="47">
        <v>336</v>
      </c>
      <c r="P170" s="47">
        <v>241</v>
      </c>
      <c r="Q170" s="47">
        <v>182</v>
      </c>
      <c r="R170" s="47">
        <v>164</v>
      </c>
      <c r="S170" s="47">
        <v>130</v>
      </c>
      <c r="T170" s="47">
        <v>78</v>
      </c>
      <c r="U170" s="47">
        <v>44</v>
      </c>
      <c r="V170" s="48">
        <f>25+12+3+7</f>
        <v>47</v>
      </c>
      <c r="W170" s="47">
        <v>203</v>
      </c>
      <c r="X170" s="47">
        <v>1</v>
      </c>
      <c r="Y170" s="60" t="s">
        <v>85</v>
      </c>
    </row>
    <row r="171" spans="1:25" s="59" customFormat="1" ht="16.5" customHeight="1">
      <c r="A171" s="60" t="s">
        <v>5</v>
      </c>
      <c r="D171" s="47">
        <v>25381</v>
      </c>
      <c r="E171" s="47">
        <v>1857</v>
      </c>
      <c r="F171" s="47">
        <v>1830</v>
      </c>
      <c r="G171" s="47">
        <v>1899</v>
      </c>
      <c r="H171" s="47">
        <v>1879</v>
      </c>
      <c r="I171" s="47">
        <v>2140</v>
      </c>
      <c r="J171" s="47">
        <v>2185</v>
      </c>
      <c r="K171" s="47">
        <v>2223</v>
      </c>
      <c r="L171" s="47">
        <v>2233</v>
      </c>
      <c r="M171" s="47">
        <v>2096</v>
      </c>
      <c r="N171" s="47">
        <v>1685</v>
      </c>
      <c r="O171" s="47">
        <v>1358</v>
      </c>
      <c r="P171" s="47">
        <v>1009</v>
      </c>
      <c r="Q171" s="47">
        <v>712</v>
      </c>
      <c r="R171" s="47">
        <v>671</v>
      </c>
      <c r="S171" s="47">
        <v>509</v>
      </c>
      <c r="T171" s="47">
        <v>273</v>
      </c>
      <c r="U171" s="47">
        <v>149</v>
      </c>
      <c r="V171" s="48">
        <f>57+31+13+9</f>
        <v>110</v>
      </c>
      <c r="W171" s="47">
        <v>561</v>
      </c>
      <c r="X171" s="47">
        <v>2</v>
      </c>
      <c r="Y171" s="60" t="s">
        <v>63</v>
      </c>
    </row>
    <row r="172" spans="1:25" s="50" customFormat="1" ht="16.5" customHeight="1">
      <c r="A172" s="61" t="s">
        <v>59</v>
      </c>
      <c r="D172" s="47">
        <v>18243</v>
      </c>
      <c r="E172" s="47">
        <v>1440</v>
      </c>
      <c r="F172" s="47">
        <v>1417</v>
      </c>
      <c r="G172" s="47">
        <v>1449</v>
      </c>
      <c r="H172" s="47">
        <v>1422</v>
      </c>
      <c r="I172" s="47">
        <v>1635</v>
      </c>
      <c r="J172" s="47">
        <v>1696</v>
      </c>
      <c r="K172" s="47">
        <v>1598</v>
      </c>
      <c r="L172" s="47">
        <v>1569</v>
      </c>
      <c r="M172" s="47">
        <v>1478</v>
      </c>
      <c r="N172" s="47">
        <v>1096</v>
      </c>
      <c r="O172" s="47">
        <v>913</v>
      </c>
      <c r="P172" s="47">
        <v>716</v>
      </c>
      <c r="Q172" s="47">
        <v>477</v>
      </c>
      <c r="R172" s="47">
        <v>436</v>
      </c>
      <c r="S172" s="47">
        <v>299</v>
      </c>
      <c r="T172" s="47">
        <v>197</v>
      </c>
      <c r="U172" s="47">
        <v>105</v>
      </c>
      <c r="V172" s="48">
        <f>45+11+3+2</f>
        <v>61</v>
      </c>
      <c r="W172" s="47">
        <v>235</v>
      </c>
      <c r="X172" s="47">
        <v>4</v>
      </c>
      <c r="Y172" s="57" t="s">
        <v>86</v>
      </c>
    </row>
    <row r="173" spans="1:25" s="50" customFormat="1" ht="16.5" customHeight="1">
      <c r="A173" s="69" t="s">
        <v>60</v>
      </c>
      <c r="D173" s="47">
        <v>16506</v>
      </c>
      <c r="E173" s="47">
        <v>1013</v>
      </c>
      <c r="F173" s="47">
        <v>1104</v>
      </c>
      <c r="G173" s="47">
        <v>1106</v>
      </c>
      <c r="H173" s="47">
        <v>1094</v>
      </c>
      <c r="I173" s="47">
        <v>1119</v>
      </c>
      <c r="J173" s="47">
        <v>1279</v>
      </c>
      <c r="K173" s="47">
        <v>1493</v>
      </c>
      <c r="L173" s="47">
        <v>1533</v>
      </c>
      <c r="M173" s="47">
        <v>1373</v>
      </c>
      <c r="N173" s="47">
        <v>1199</v>
      </c>
      <c r="O173" s="47">
        <v>990</v>
      </c>
      <c r="P173" s="47">
        <v>717</v>
      </c>
      <c r="Q173" s="47">
        <v>566</v>
      </c>
      <c r="R173" s="47">
        <v>518</v>
      </c>
      <c r="S173" s="47">
        <v>439</v>
      </c>
      <c r="T173" s="47">
        <v>305</v>
      </c>
      <c r="U173" s="47">
        <v>162</v>
      </c>
      <c r="V173" s="55">
        <f>95+41+5+3</f>
        <v>144</v>
      </c>
      <c r="W173" s="47">
        <v>345</v>
      </c>
      <c r="X173" s="47">
        <v>7</v>
      </c>
      <c r="Y173" s="57" t="s">
        <v>87</v>
      </c>
    </row>
    <row r="174" spans="1:25" s="59" customFormat="1" ht="16.5" customHeight="1">
      <c r="A174" s="67" t="s">
        <v>61</v>
      </c>
      <c r="D174" s="47">
        <v>1858</v>
      </c>
      <c r="E174" s="47">
        <v>123</v>
      </c>
      <c r="F174" s="47">
        <v>105</v>
      </c>
      <c r="G174" s="47">
        <v>132</v>
      </c>
      <c r="H174" s="47">
        <v>128</v>
      </c>
      <c r="I174" s="47">
        <v>136</v>
      </c>
      <c r="J174" s="47">
        <v>134</v>
      </c>
      <c r="K174" s="47">
        <v>152</v>
      </c>
      <c r="L174" s="47">
        <v>176</v>
      </c>
      <c r="M174" s="47">
        <v>155</v>
      </c>
      <c r="N174" s="47">
        <v>131</v>
      </c>
      <c r="O174" s="47">
        <v>114</v>
      </c>
      <c r="P174" s="47">
        <v>90</v>
      </c>
      <c r="Q174" s="47">
        <v>59</v>
      </c>
      <c r="R174" s="47">
        <v>66</v>
      </c>
      <c r="S174" s="47">
        <v>34</v>
      </c>
      <c r="T174" s="47">
        <v>29</v>
      </c>
      <c r="U174" s="47">
        <v>15</v>
      </c>
      <c r="V174" s="48">
        <f>5+9</f>
        <v>14</v>
      </c>
      <c r="W174" s="47">
        <v>61</v>
      </c>
      <c r="X174" s="47">
        <v>4</v>
      </c>
      <c r="Y174" s="60" t="s">
        <v>88</v>
      </c>
    </row>
    <row r="175" spans="1:25" s="59" customFormat="1" ht="16.5" customHeight="1">
      <c r="A175" s="67" t="s">
        <v>5</v>
      </c>
      <c r="D175" s="47">
        <v>14648</v>
      </c>
      <c r="E175" s="47">
        <v>890</v>
      </c>
      <c r="F175" s="47">
        <v>999</v>
      </c>
      <c r="G175" s="47">
        <v>974</v>
      </c>
      <c r="H175" s="47">
        <v>966</v>
      </c>
      <c r="I175" s="47">
        <v>983</v>
      </c>
      <c r="J175" s="47">
        <v>1145</v>
      </c>
      <c r="K175" s="47">
        <v>1341</v>
      </c>
      <c r="L175" s="47">
        <v>1357</v>
      </c>
      <c r="M175" s="47">
        <v>1218</v>
      </c>
      <c r="N175" s="47">
        <v>1068</v>
      </c>
      <c r="O175" s="47">
        <v>876</v>
      </c>
      <c r="P175" s="47">
        <v>627</v>
      </c>
      <c r="Q175" s="47">
        <v>507</v>
      </c>
      <c r="R175" s="47">
        <v>452</v>
      </c>
      <c r="S175" s="47">
        <v>405</v>
      </c>
      <c r="T175" s="47">
        <v>276</v>
      </c>
      <c r="U175" s="47">
        <v>147</v>
      </c>
      <c r="V175" s="48">
        <f>90+32+5+3</f>
        <v>130</v>
      </c>
      <c r="W175" s="47">
        <v>284</v>
      </c>
      <c r="X175" s="47">
        <v>3</v>
      </c>
      <c r="Y175" s="60" t="s">
        <v>63</v>
      </c>
    </row>
    <row r="176" spans="1:25" s="50" customFormat="1" ht="16.5" customHeight="1">
      <c r="A176" s="61" t="s">
        <v>62</v>
      </c>
      <c r="D176" s="47">
        <v>12933</v>
      </c>
      <c r="E176" s="47">
        <v>821</v>
      </c>
      <c r="F176" s="47">
        <v>905</v>
      </c>
      <c r="G176" s="47">
        <v>956</v>
      </c>
      <c r="H176" s="47">
        <v>974</v>
      </c>
      <c r="I176" s="47">
        <v>1017</v>
      </c>
      <c r="J176" s="47">
        <v>1064</v>
      </c>
      <c r="K176" s="47">
        <v>1105</v>
      </c>
      <c r="L176" s="47">
        <v>1276</v>
      </c>
      <c r="M176" s="47">
        <v>1056</v>
      </c>
      <c r="N176" s="47">
        <v>899</v>
      </c>
      <c r="O176" s="47">
        <v>688</v>
      </c>
      <c r="P176" s="47">
        <v>537</v>
      </c>
      <c r="Q176" s="47">
        <v>393</v>
      </c>
      <c r="R176" s="47">
        <v>394</v>
      </c>
      <c r="S176" s="47">
        <v>292</v>
      </c>
      <c r="T176" s="47">
        <v>207</v>
      </c>
      <c r="U176" s="47">
        <v>94</v>
      </c>
      <c r="V176" s="48">
        <f>44+14+7+9</f>
        <v>74</v>
      </c>
      <c r="W176" s="47">
        <v>180</v>
      </c>
      <c r="X176" s="47">
        <v>1</v>
      </c>
      <c r="Y176" s="57" t="s">
        <v>89</v>
      </c>
    </row>
    <row r="177" spans="1:26" s="59" customFormat="1" ht="16.5" customHeight="1">
      <c r="A177" s="63"/>
      <c r="B177" s="63"/>
      <c r="C177" s="63"/>
      <c r="D177" s="79"/>
      <c r="E177" s="80"/>
      <c r="F177" s="81"/>
      <c r="G177" s="82"/>
      <c r="H177" s="80"/>
      <c r="I177" s="80"/>
      <c r="J177" s="83"/>
      <c r="K177" s="83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65"/>
      <c r="W177" s="84"/>
      <c r="X177" s="83"/>
      <c r="Y177" s="63"/>
      <c r="Z177" s="31"/>
    </row>
    <row r="178" spans="1:26" s="11" customFormat="1" ht="11.25" customHeight="1">
      <c r="A178" s="33"/>
      <c r="B178" s="33"/>
      <c r="C178" s="33"/>
      <c r="D178" s="44"/>
      <c r="E178" s="44"/>
      <c r="F178" s="44"/>
      <c r="G178" s="44"/>
      <c r="H178" s="44"/>
      <c r="I178" s="44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6"/>
      <c r="W178" s="45"/>
      <c r="X178" s="45"/>
      <c r="Y178" s="33"/>
      <c r="Z178" s="32"/>
    </row>
    <row r="179" spans="1:26" s="11" customFormat="1" ht="16.5" customHeight="1">
      <c r="A179" s="32" t="s">
        <v>96</v>
      </c>
      <c r="B179" s="32"/>
      <c r="C179" s="32"/>
      <c r="D179" s="35"/>
      <c r="E179" s="35"/>
      <c r="F179" s="35"/>
      <c r="G179" s="35"/>
      <c r="H179" s="35"/>
      <c r="I179" s="35"/>
      <c r="J179" s="36"/>
      <c r="K179" s="36"/>
      <c r="L179" s="36"/>
      <c r="M179" s="36"/>
      <c r="N179" s="36"/>
      <c r="O179" s="36"/>
      <c r="P179" s="36"/>
      <c r="Q179" s="36"/>
      <c r="R179" s="36"/>
      <c r="S179" s="37" t="s">
        <v>95</v>
      </c>
      <c r="T179" s="36"/>
      <c r="U179" s="36"/>
      <c r="V179" s="36"/>
      <c r="W179" s="36"/>
      <c r="X179" s="36"/>
      <c r="Y179" s="32"/>
      <c r="Z179" s="32"/>
    </row>
    <row r="180" spans="1:22" ht="18" customHeight="1">
      <c r="A180" s="5"/>
      <c r="B180" s="5" t="s">
        <v>97</v>
      </c>
      <c r="R180" s="5" t="s">
        <v>98</v>
      </c>
      <c r="S180" s="5"/>
      <c r="V180" s="4"/>
    </row>
    <row r="181" spans="1:22" ht="18" customHeight="1">
      <c r="A181" s="5"/>
      <c r="B181" s="5"/>
      <c r="V181" s="4"/>
    </row>
  </sheetData>
  <sheetProtection/>
  <mergeCells count="15">
    <mergeCell ref="E153:X153"/>
    <mergeCell ref="Y153:Y158"/>
    <mergeCell ref="E123:X123"/>
    <mergeCell ref="Y123:Y128"/>
    <mergeCell ref="A129:C129"/>
    <mergeCell ref="A68:C68"/>
    <mergeCell ref="Y4:Y9"/>
    <mergeCell ref="E4:X4"/>
    <mergeCell ref="E32:X32"/>
    <mergeCell ref="Y32:Y37"/>
    <mergeCell ref="A10:C10"/>
    <mergeCell ref="E62:X62"/>
    <mergeCell ref="Y62:Y67"/>
    <mergeCell ref="E92:X92"/>
    <mergeCell ref="Y92:Y97"/>
  </mergeCells>
  <printOptions/>
  <pageMargins left="0.35433070866141736" right="0.2362204724409449" top="0.7874015748031497" bottom="0.7874015748031497" header="0.5118110236220472" footer="0.5118110236220472"/>
  <pageSetup horizontalDpi="600" verticalDpi="600" orientation="landscape" paperSize="9" scale="97" r:id="rId1"/>
  <rowBreaks count="1" manualBreakCount="1">
    <brk id="2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2007-08-16T03:30:16Z</cp:lastPrinted>
  <dcterms:created xsi:type="dcterms:W3CDTF">2004-08-16T17:13:42Z</dcterms:created>
  <dcterms:modified xsi:type="dcterms:W3CDTF">2008-04-08T08:16:58Z</dcterms:modified>
  <cp:category/>
  <cp:version/>
  <cp:contentType/>
  <cp:contentStatus/>
</cp:coreProperties>
</file>