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17.3" sheetId="1" r:id="rId1"/>
  </sheets>
  <definedNames>
    <definedName name="_xlnm.Print_Area" localSheetId="0">'T-17.3'!$A$1:$O$134</definedName>
  </definedNames>
  <calcPr fullCalcOnLoad="1"/>
</workbook>
</file>

<file path=xl/sharedStrings.xml><?xml version="1.0" encoding="utf-8"?>
<sst xmlns="http://schemas.openxmlformats.org/spreadsheetml/2006/main" count="412" uniqueCount="190">
  <si>
    <t xml:space="preserve">ตาราง   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</si>
  <si>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2550</t>
  </si>
  <si>
    <t xml:space="preserve">TABLE </t>
  </si>
  <si>
    <t>ACTUAL REVENUE AND EXPENDITURE OF SUBDISTRICT ADMINISTRATION ORGANIZATION  BY TYPE, DISTRICT AND SUBDISTRICT</t>
  </si>
  <si>
    <t>ADMINISTRATION ORGANIZATION: FISCAL YEAR 2007</t>
  </si>
  <si>
    <t>อำเภอ/องค์การบริหารส่วนตำบล</t>
  </si>
  <si>
    <t xml:space="preserve">รายได้ </t>
  </si>
  <si>
    <t>รายจ่าย</t>
  </si>
  <si>
    <t xml:space="preserve"> </t>
  </si>
  <si>
    <t>Revenue</t>
  </si>
  <si>
    <t>Expenditure</t>
  </si>
  <si>
    <t xml:space="preserve">District/Subdistrict 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</si>
  <si>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</si>
  <si>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</si>
  <si>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</si>
  <si>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</si>
  <si>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</si>
  <si>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</si>
  <si>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</si>
  <si>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</si>
  <si>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</si>
  <si>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Administration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</si>
  <si>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</si>
  <si>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</si>
  <si>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</si>
  <si>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</si>
  <si>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</si>
  <si>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</si>
  <si>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</si>
  <si>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</si>
  <si>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</si>
  <si>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Organization</t>
  </si>
  <si>
    <t>duties</t>
  </si>
  <si>
    <t>Fees and fines</t>
  </si>
  <si>
    <t>utilities</t>
  </si>
  <si>
    <t>investment</t>
  </si>
  <si>
    <t>expenditure</t>
  </si>
  <si>
    <t>ยอดรวม</t>
  </si>
  <si>
    <t>Total</t>
  </si>
  <si>
    <t>อำเภอเมืองจันทบุรี</t>
  </si>
  <si>
    <t>Mueang Chanthaburi District</t>
  </si>
  <si>
    <t>อบต.เกาะขวาง</t>
  </si>
  <si>
    <t>-</t>
  </si>
  <si>
    <t>Khao Kwang</t>
  </si>
  <si>
    <t>อบต.คมบาง</t>
  </si>
  <si>
    <t>Kom Bang</t>
  </si>
  <si>
    <t>อบต.คลองนารายณ์</t>
  </si>
  <si>
    <t>Klong Na Rai</t>
  </si>
  <si>
    <t>อบต.ท่าช้าง</t>
  </si>
  <si>
    <t>Tha Chang</t>
  </si>
  <si>
    <t>อบต.บางกะจะ</t>
  </si>
  <si>
    <t>78,328.96 1</t>
  </si>
  <si>
    <t>Bang Ka Cha</t>
  </si>
  <si>
    <t>อบต.พลับพลา</t>
  </si>
  <si>
    <t>Plub Pla</t>
  </si>
  <si>
    <t>อบต.แสลง</t>
  </si>
  <si>
    <t>Sa Lang</t>
  </si>
  <si>
    <t>อบต.หนองบัว</t>
  </si>
  <si>
    <t>Nong Bua</t>
  </si>
  <si>
    <t>อำเภอขลุง</t>
  </si>
  <si>
    <t>Khlung  District</t>
  </si>
  <si>
    <t>อบต.เกวียนหัก</t>
  </si>
  <si>
    <t>Kwieng Hug</t>
  </si>
  <si>
    <t>อบต.ซึ้ง</t>
  </si>
  <si>
    <t>Soeng</t>
  </si>
  <si>
    <t>อบต.ตกพรม</t>
  </si>
  <si>
    <t>Tok Prom</t>
  </si>
  <si>
    <t>อบต.ตรอกนอง</t>
  </si>
  <si>
    <t>Trok Nong</t>
  </si>
  <si>
    <t>อบต.ตะปอน</t>
  </si>
  <si>
    <t>Ta Pon</t>
  </si>
  <si>
    <t>อบต.บ่อ</t>
  </si>
  <si>
    <t>Boa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</si>
  <si>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2550 (ต่อ)</t>
  </si>
  <si>
    <t>ADMINISTRATION ORGANIZATION: FISCAL YEAR 2007 (Contd.)</t>
  </si>
  <si>
    <t>อบต.บางชัน</t>
  </si>
  <si>
    <t>Bang Chan</t>
  </si>
  <si>
    <t>อบต.มาบไพ</t>
  </si>
  <si>
    <t>Map Phai</t>
  </si>
  <si>
    <t>อบต.วังสรรพรส</t>
  </si>
  <si>
    <t>Wang Saparos</t>
  </si>
  <si>
    <t>อบต.วันยาว</t>
  </si>
  <si>
    <t>Wan Yao</t>
  </si>
  <si>
    <t>อำเภอท่าใหม่</t>
  </si>
  <si>
    <t>Thamai District</t>
  </si>
  <si>
    <t>อบต.เขาแก้ว</t>
  </si>
  <si>
    <t>Khao Kaeo</t>
  </si>
  <si>
    <t>อบต.เขาบายศรี</t>
  </si>
  <si>
    <t>Khao Bay Sri</t>
  </si>
  <si>
    <t>อบต.เขาวัว</t>
  </si>
  <si>
    <t>Khao Wua</t>
  </si>
  <si>
    <t>อบต.โขมง</t>
  </si>
  <si>
    <t>Ka Mong</t>
  </si>
  <si>
    <t>อบต.คลองขุด</t>
  </si>
  <si>
    <t>Khlong Kud</t>
  </si>
  <si>
    <t>อบต.ตะกาดเง้า</t>
  </si>
  <si>
    <t>Ta Kad Ngao</t>
  </si>
  <si>
    <t>อบต.ทุ่งเบญจา</t>
  </si>
  <si>
    <t>Tung Ben Ja</t>
  </si>
  <si>
    <t>อบต.รำพัน</t>
  </si>
  <si>
    <t>Ram Phan</t>
  </si>
  <si>
    <t>อบต.สองพี่น้อง</t>
  </si>
  <si>
    <t>Song Phe nong</t>
  </si>
  <si>
    <t>อบต.สีพยา</t>
  </si>
  <si>
    <t>Sre Paya</t>
  </si>
  <si>
    <t>อำเภอโป่งน้ำร้อน</t>
  </si>
  <si>
    <t>Pong Nam Ron District</t>
  </si>
  <si>
    <t>อบต.คลองใหญ่</t>
  </si>
  <si>
    <t>Khlong Yai</t>
  </si>
  <si>
    <t>อบต.ทับไทร</t>
  </si>
  <si>
    <t>|Tab Sai</t>
  </si>
  <si>
    <t>อบต.เทพนิมิตร</t>
  </si>
  <si>
    <t>6,401,840.64</t>
  </si>
  <si>
    <t>Tape Nimit</t>
  </si>
  <si>
    <t>อบต.โป่งน้ำร้อน</t>
  </si>
  <si>
    <t>Pong Nam Ron</t>
  </si>
  <si>
    <t>อบต.หนองตาคง</t>
  </si>
  <si>
    <t>Nong Ta Kong</t>
  </si>
  <si>
    <t>อำเภอมะขาม</t>
  </si>
  <si>
    <t>Makham District</t>
  </si>
  <si>
    <t>อบต.ฉมัน</t>
  </si>
  <si>
    <t>Chamon</t>
  </si>
  <si>
    <t>อบต.ท่าหลวง</t>
  </si>
  <si>
    <t>Tha Luang</t>
  </si>
  <si>
    <t>อบต.ปัถวี</t>
  </si>
  <si>
    <t>Pat Thavi</t>
  </si>
  <si>
    <t>อบต.มะขาม</t>
  </si>
  <si>
    <t>Ma Kham</t>
  </si>
  <si>
    <t>อบต.วังแซ้ม</t>
  </si>
  <si>
    <t>Wang Sam</t>
  </si>
  <si>
    <t>อบต.อ่างคีรี</t>
  </si>
  <si>
    <t>Ang Kiri</t>
  </si>
  <si>
    <t>อำเภอแหลมสิงห์</t>
  </si>
  <si>
    <t>Laem Sing District</t>
  </si>
  <si>
    <t>อบต.เกาะเปริด</t>
  </si>
  <si>
    <t>Khao Peod</t>
  </si>
  <si>
    <t>อบต.บางกะไชย</t>
  </si>
  <si>
    <t>Bang Ka Chai</t>
  </si>
  <si>
    <t>อบต.บางสระเก้า</t>
  </si>
  <si>
    <t>Bang Sra Kao</t>
  </si>
  <si>
    <t>อบต.หนองชิ่ม</t>
  </si>
  <si>
    <t>Hnong Chim</t>
  </si>
  <si>
    <t>อำเภอสอยดาว</t>
  </si>
  <si>
    <t>Soi Dao District</t>
  </si>
  <si>
    <t>อบต.ทรายขาว</t>
  </si>
  <si>
    <t>Trai Kao</t>
  </si>
  <si>
    <t>อบต.ทุ่งขนาน</t>
  </si>
  <si>
    <t>Tung Kanan</t>
  </si>
  <si>
    <t>อบต.ปะตง</t>
  </si>
  <si>
    <t>Pa Tung</t>
  </si>
  <si>
    <t>อบต.สะตอน</t>
  </si>
  <si>
    <t>Sa ton</t>
  </si>
  <si>
    <t>อำเภอแก่งหางแมว</t>
  </si>
  <si>
    <t>Kaeng Hang Maeu District</t>
  </si>
  <si>
    <t>อบต.แก่งหางแมว</t>
  </si>
  <si>
    <t xml:space="preserve">Kaeng Hang Maeu </t>
  </si>
  <si>
    <t>อบต.ขุนซ่อง</t>
  </si>
  <si>
    <t>Khun Song</t>
  </si>
  <si>
    <t>อบต.เขาวงกต</t>
  </si>
  <si>
    <t>Kao Wong Kot</t>
  </si>
  <si>
    <t>อบต.พวา</t>
  </si>
  <si>
    <t>Pa Wa</t>
  </si>
  <si>
    <t>อบต.สามพี่น้อง</t>
  </si>
  <si>
    <t>Sam Phi Nong</t>
  </si>
  <si>
    <t>อำเภอนายายอาม</t>
  </si>
  <si>
    <t>Na Yai Am District</t>
  </si>
  <si>
    <t>อบต.กระแจะ</t>
  </si>
  <si>
    <t>Kra Jae</t>
  </si>
  <si>
    <t>อบต.ช้างข้าม</t>
  </si>
  <si>
    <t>Chang Kham</t>
  </si>
  <si>
    <t>อบต.นายายอาม</t>
  </si>
  <si>
    <t>Na Yai Am</t>
  </si>
  <si>
    <t>อบต.วังโตนด</t>
  </si>
  <si>
    <t>Wang Ta Node</t>
  </si>
  <si>
    <t>อบต.วังใหม่</t>
  </si>
  <si>
    <t>Wang Mai</t>
  </si>
  <si>
    <t>อบต.สนามไชย</t>
  </si>
  <si>
    <t>Sa Nam Chai.</t>
  </si>
  <si>
    <t>อำเภอเขาคิชฌกูฏ</t>
  </si>
  <si>
    <t>Khao Khitchakut District</t>
  </si>
  <si>
    <t>อบต.คลองพลู</t>
  </si>
  <si>
    <t>Khlong Plu</t>
  </si>
  <si>
    <t>อบต.จันเขลม</t>
  </si>
  <si>
    <t>Chan Klame</t>
  </si>
  <si>
    <t>อบต.ชากไทย</t>
  </si>
  <si>
    <t>Chak Thai</t>
  </si>
  <si>
    <t>อบต.ตะเคียนทอง</t>
  </si>
  <si>
    <t>Ta Kien Tong</t>
  </si>
  <si>
    <t xml:space="preserve">     ที่มา:  สำนักงานท้องถิ่นจังหวัดจันทบุรี</t>
  </si>
  <si>
    <t xml:space="preserve"> Source:  Chanthaburi   Provincial Local Office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</si>
</sst>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\ "/>
    <numFmt numFmtId="178" formatCode="#,##0.00\ \ \ "/>
    <numFmt numFmtId="179" formatCode="\-\ \ \ 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2"/>
      <name val="Cordia New"/>
      <family val="0"/>
    </font>
    <font>
      <sz val="14"/>
      <name val="AngsanaUPC"/>
      <family val="1"/>
    </font>
    <font>
      <b/>
      <sz val="12"/>
      <name val="AngsanaUPC"/>
      <family val="1"/>
    </font>
    <font>
      <b/>
      <sz val="14"/>
      <name val="Cordia New"/>
      <family val="2"/>
    </font>
    <font>
      <sz val="11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1" fontId="8" fillId="0" borderId="17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171" fontId="8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1" fontId="5" fillId="0" borderId="1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vertical="center"/>
    </xf>
    <xf numFmtId="171" fontId="5" fillId="0" borderId="15" xfId="0" applyNumberFormat="1" applyFont="1" applyBorder="1" applyAlignment="1">
      <alignment horizontal="right" vertical="center"/>
    </xf>
    <xf numFmtId="171" fontId="8" fillId="0" borderId="15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1" fontId="5" fillId="0" borderId="13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171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7" fontId="8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/>
    </xf>
    <xf numFmtId="177" fontId="8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177" fontId="5" fillId="0" borderId="15" xfId="0" applyNumberFormat="1" applyFont="1" applyBorder="1" applyAlignment="1">
      <alignment horizontal="right"/>
    </xf>
    <xf numFmtId="171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78" fontId="10" fillId="0" borderId="14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8" fillId="0" borderId="20" xfId="0" applyFont="1" applyBorder="1" applyAlignment="1">
      <alignment/>
    </xf>
    <xf numFmtId="171" fontId="5" fillId="0" borderId="17" xfId="0" applyNumberFormat="1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haihead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26</xdr:row>
      <xdr:rowOff>0</xdr:rowOff>
    </xdr:from>
    <xdr:to>
      <xdr:col>15</xdr:col>
      <xdr:colOff>114300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0150" y="57816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0</xdr:rowOff>
    </xdr:from>
    <xdr:to>
      <xdr:col>9</xdr:col>
      <xdr:colOff>190500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33950" y="57816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52</xdr:row>
      <xdr:rowOff>0</xdr:rowOff>
    </xdr:from>
    <xdr:to>
      <xdr:col>15</xdr:col>
      <xdr:colOff>114300</xdr:colOff>
      <xdr:row>52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820150" y="115252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52</xdr:row>
      <xdr:rowOff>0</xdr:rowOff>
    </xdr:from>
    <xdr:to>
      <xdr:col>9</xdr:col>
      <xdr:colOff>190500</xdr:colOff>
      <xdr:row>52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933950" y="11525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81</xdr:row>
      <xdr:rowOff>104775</xdr:rowOff>
    </xdr:from>
    <xdr:to>
      <xdr:col>15</xdr:col>
      <xdr:colOff>114300</xdr:colOff>
      <xdr:row>82</xdr:row>
      <xdr:rowOff>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8820150" y="17945100"/>
          <a:ext cx="790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81</xdr:row>
      <xdr:rowOff>47625</xdr:rowOff>
    </xdr:from>
    <xdr:to>
      <xdr:col>9</xdr:col>
      <xdr:colOff>190500</xdr:colOff>
      <xdr:row>82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4933950" y="178879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108</xdr:row>
      <xdr:rowOff>47625</xdr:rowOff>
    </xdr:from>
    <xdr:to>
      <xdr:col>9</xdr:col>
      <xdr:colOff>190500</xdr:colOff>
      <xdr:row>109</xdr:row>
      <xdr:rowOff>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4933950" y="23869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876300</xdr:colOff>
      <xdr:row>132</xdr:row>
      <xdr:rowOff>104775</xdr:rowOff>
    </xdr:from>
    <xdr:to>
      <xdr:col>15</xdr:col>
      <xdr:colOff>114300</xdr:colOff>
      <xdr:row>134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8820150" y="29298900"/>
          <a:ext cx="7905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657225</xdr:colOff>
      <xdr:row>132</xdr:row>
      <xdr:rowOff>47625</xdr:rowOff>
    </xdr:from>
    <xdr:to>
      <xdr:col>9</xdr:col>
      <xdr:colOff>190500</xdr:colOff>
      <xdr:row>133</xdr:row>
      <xdr:rowOff>190500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4933950" y="29241750"/>
          <a:ext cx="190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34"/>
  <sheetViews>
    <sheetView tabSelected="1" zoomScaleSheetLayoutView="150" zoomScalePageLayoutView="0" workbookViewId="0" topLeftCell="A1">
      <selection activeCell="D1" sqref="D1"/>
    </sheetView>
  </sheetViews>
  <sheetFormatPr defaultColWidth="9.140625" defaultRowHeight="21.75"/>
  <cols>
    <col min="1" max="1" width="1.7109375" style="55" customWidth="1"/>
    <col min="2" max="2" width="6.00390625" style="55" customWidth="1"/>
    <col min="3" max="3" width="5.28125" style="55" customWidth="1"/>
    <col min="4" max="4" width="9.57421875" style="55" customWidth="1"/>
    <col min="5" max="5" width="11.28125" style="55" bestFit="1" customWidth="1"/>
    <col min="6" max="6" width="10.57421875" style="55" bestFit="1" customWidth="1"/>
    <col min="7" max="9" width="9.8515625" style="55" bestFit="1" customWidth="1"/>
    <col min="10" max="12" width="11.28125" style="55" bestFit="1" customWidth="1"/>
    <col min="13" max="13" width="10.57421875" style="55" bestFit="1" customWidth="1"/>
    <col min="14" max="14" width="0.71875" style="55" customWidth="1"/>
    <col min="15" max="15" width="23.28125" style="55" customWidth="1"/>
    <col min="16" max="16" width="8.140625" style="54" customWidth="1"/>
    <col min="17" max="16384" width="9.140625" style="55" customWidth="1"/>
  </cols>
  <sheetData>
    <row r="1" spans="2:16" s="1" customFormat="1" ht="21">
      <c r="B1" s="2" t="s">
        <v>0</v>
      </c>
      <c r="C1" s="3">
        <v>17.3</v>
      </c>
      <c r="D1" s="2" t="s">
        <v>1</v>
      </c>
      <c r="P1" s="4"/>
    </row>
    <row r="2" spans="2:4" s="5" customFormat="1" ht="21">
      <c r="B2" s="6" t="s">
        <v>2</v>
      </c>
      <c r="C2" s="3">
        <v>17.3</v>
      </c>
      <c r="D2" s="6" t="s">
        <v>3</v>
      </c>
    </row>
    <row r="3" spans="4:16" s="7" customFormat="1" ht="20.25" customHeight="1">
      <c r="D3" s="8" t="s">
        <v>4</v>
      </c>
      <c r="E3" s="8"/>
      <c r="F3" s="8"/>
      <c r="G3" s="8"/>
      <c r="P3" s="9"/>
    </row>
    <row r="4" spans="1:16" s="7" customFormat="1" ht="18.75" customHeight="1">
      <c r="A4" s="102" t="s">
        <v>5</v>
      </c>
      <c r="B4" s="103"/>
      <c r="C4" s="103"/>
      <c r="D4" s="104"/>
      <c r="E4" s="109" t="s">
        <v>6</v>
      </c>
      <c r="F4" s="102"/>
      <c r="G4" s="102"/>
      <c r="H4" s="102"/>
      <c r="I4" s="102"/>
      <c r="J4" s="110"/>
      <c r="K4" s="111" t="s">
        <v>7</v>
      </c>
      <c r="L4" s="112"/>
      <c r="M4" s="112"/>
      <c r="N4" s="10" t="s">
        <v>8</v>
      </c>
      <c r="O4" s="11"/>
      <c r="P4" s="9"/>
    </row>
    <row r="5" spans="1:16" s="7" customFormat="1" ht="16.5" customHeight="1">
      <c r="A5" s="105"/>
      <c r="B5" s="105"/>
      <c r="C5" s="105"/>
      <c r="D5" s="106"/>
      <c r="E5" s="113" t="s">
        <v>9</v>
      </c>
      <c r="F5" s="114"/>
      <c r="G5" s="114"/>
      <c r="H5" s="114"/>
      <c r="I5" s="114"/>
      <c r="J5" s="115"/>
      <c r="K5" s="116" t="s">
        <v>10</v>
      </c>
      <c r="L5" s="117"/>
      <c r="M5" s="118"/>
      <c r="N5" s="13"/>
      <c r="O5" s="14"/>
      <c r="P5" s="9"/>
    </row>
    <row r="6" spans="1:16" s="7" customFormat="1" ht="18.75" customHeight="1">
      <c r="A6" s="105"/>
      <c r="B6" s="105"/>
      <c r="C6" s="105"/>
      <c r="D6" s="106"/>
      <c r="E6" s="15"/>
      <c r="F6" s="15"/>
      <c r="G6" s="15"/>
      <c r="H6" s="15"/>
      <c r="I6" s="16"/>
      <c r="J6" s="17"/>
      <c r="K6" s="17"/>
      <c r="L6" s="17" t="s">
        <v>7</v>
      </c>
      <c r="M6" s="17" t="s">
        <v>7</v>
      </c>
      <c r="N6" s="100" t="s">
        <v>11</v>
      </c>
      <c r="O6" s="101"/>
      <c r="P6" s="18"/>
    </row>
    <row r="7" spans="1:16" s="7" customFormat="1" ht="18.75" customHeight="1">
      <c r="A7" s="105"/>
      <c r="B7" s="105"/>
      <c r="C7" s="105"/>
      <c r="D7" s="106"/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7" t="s">
        <v>17</v>
      </c>
      <c r="K7" s="17" t="s">
        <v>18</v>
      </c>
      <c r="L7" s="17" t="s">
        <v>19</v>
      </c>
      <c r="M7" s="17" t="s">
        <v>20</v>
      </c>
      <c r="N7" s="100" t="s">
        <v>21</v>
      </c>
      <c r="O7" s="101"/>
      <c r="P7" s="18"/>
    </row>
    <row r="8" spans="1:16" s="7" customFormat="1" ht="18.75" customHeight="1">
      <c r="A8" s="105"/>
      <c r="B8" s="105"/>
      <c r="C8" s="105"/>
      <c r="D8" s="106"/>
      <c r="E8" s="15" t="s">
        <v>22</v>
      </c>
      <c r="F8" s="15" t="s">
        <v>23</v>
      </c>
      <c r="G8" s="15" t="s">
        <v>24</v>
      </c>
      <c r="H8" s="15" t="s">
        <v>25</v>
      </c>
      <c r="I8" s="15" t="s">
        <v>26</v>
      </c>
      <c r="J8" s="17" t="s">
        <v>27</v>
      </c>
      <c r="K8" s="17" t="s">
        <v>28</v>
      </c>
      <c r="L8" s="17" t="s">
        <v>29</v>
      </c>
      <c r="M8" s="17" t="s">
        <v>30</v>
      </c>
      <c r="N8" s="100" t="s">
        <v>31</v>
      </c>
      <c r="O8" s="101"/>
      <c r="P8" s="18"/>
    </row>
    <row r="9" spans="1:16" s="7" customFormat="1" ht="18.75" customHeight="1">
      <c r="A9" s="107"/>
      <c r="B9" s="107"/>
      <c r="C9" s="107"/>
      <c r="D9" s="108"/>
      <c r="E9" s="19" t="s">
        <v>32</v>
      </c>
      <c r="F9" s="19" t="s">
        <v>33</v>
      </c>
      <c r="G9" s="19"/>
      <c r="H9" s="19" t="s">
        <v>34</v>
      </c>
      <c r="I9" s="19"/>
      <c r="J9" s="19"/>
      <c r="K9" s="19" t="s">
        <v>10</v>
      </c>
      <c r="L9" s="12" t="s">
        <v>35</v>
      </c>
      <c r="M9" s="19" t="s">
        <v>36</v>
      </c>
      <c r="N9" s="20"/>
      <c r="O9" s="21"/>
      <c r="P9" s="9"/>
    </row>
    <row r="10" spans="1:15" s="25" customFormat="1" ht="18.75" customHeight="1">
      <c r="A10" s="119" t="s">
        <v>37</v>
      </c>
      <c r="B10" s="119"/>
      <c r="C10" s="119"/>
      <c r="D10" s="120"/>
      <c r="E10" s="22">
        <f aca="true" t="shared" si="0" ref="E10:M10">E11+E20+E41+E64+E70+E77+E92+E97+E103+E121</f>
        <v>524035660.0299999</v>
      </c>
      <c r="F10" s="22">
        <f t="shared" si="0"/>
        <v>10462409.930000002</v>
      </c>
      <c r="G10" s="22">
        <f t="shared" si="0"/>
        <v>4528727.6899999995</v>
      </c>
      <c r="H10" s="22" t="e">
        <f t="shared" si="0"/>
        <v>#VALUE!</v>
      </c>
      <c r="I10" s="22">
        <f t="shared" si="0"/>
        <v>8348274.5</v>
      </c>
      <c r="J10" s="22">
        <f t="shared" si="0"/>
        <v>572950321.53</v>
      </c>
      <c r="K10" s="22">
        <f t="shared" si="0"/>
        <v>420710220.84999996</v>
      </c>
      <c r="L10" s="22">
        <f t="shared" si="0"/>
        <v>477294089.07000005</v>
      </c>
      <c r="M10" s="22">
        <f t="shared" si="0"/>
        <v>46027680.10000001</v>
      </c>
      <c r="N10" s="23"/>
      <c r="O10" s="24" t="s">
        <v>38</v>
      </c>
    </row>
    <row r="11" spans="1:16" s="27" customFormat="1" ht="16.5" customHeight="1">
      <c r="A11" s="26" t="s">
        <v>39</v>
      </c>
      <c r="B11" s="26"/>
      <c r="E11" s="28">
        <f>SUM(E12:E19)</f>
        <v>81503352.1</v>
      </c>
      <c r="F11" s="28">
        <f aca="true" t="shared" si="1" ref="F11:M11">SUM(F12:F19)</f>
        <v>3034936.57</v>
      </c>
      <c r="G11" s="28">
        <f t="shared" si="1"/>
        <v>502570.18</v>
      </c>
      <c r="H11" s="28">
        <f t="shared" si="1"/>
        <v>213712.25</v>
      </c>
      <c r="I11" s="28">
        <f t="shared" si="1"/>
        <v>872803.06</v>
      </c>
      <c r="J11" s="28">
        <f t="shared" si="1"/>
        <v>87901618.98</v>
      </c>
      <c r="K11" s="28">
        <f t="shared" si="1"/>
        <v>58248377.41</v>
      </c>
      <c r="L11" s="28">
        <f t="shared" si="1"/>
        <v>67020223.72</v>
      </c>
      <c r="M11" s="28">
        <f t="shared" si="1"/>
        <v>5967651.1899999995</v>
      </c>
      <c r="N11" s="29"/>
      <c r="O11" s="27" t="s">
        <v>40</v>
      </c>
      <c r="P11" s="29"/>
    </row>
    <row r="12" spans="1:16" s="32" customFormat="1" ht="16.5" customHeight="1">
      <c r="A12" s="30"/>
      <c r="B12" s="31" t="s">
        <v>41</v>
      </c>
      <c r="E12" s="33">
        <v>15750730.19</v>
      </c>
      <c r="F12" s="33">
        <v>32742.94</v>
      </c>
      <c r="G12" s="28" t="s">
        <v>42</v>
      </c>
      <c r="H12" s="28" t="s">
        <v>42</v>
      </c>
      <c r="I12" s="33">
        <v>108500</v>
      </c>
      <c r="J12" s="33">
        <v>8887651</v>
      </c>
      <c r="K12" s="33">
        <v>8340875</v>
      </c>
      <c r="L12" s="33">
        <v>8604759.19</v>
      </c>
      <c r="M12" s="33">
        <v>1470251.25</v>
      </c>
      <c r="N12" s="31"/>
      <c r="O12" s="32" t="s">
        <v>43</v>
      </c>
      <c r="P12" s="31"/>
    </row>
    <row r="13" spans="1:16" s="32" customFormat="1" ht="16.5" customHeight="1">
      <c r="A13" s="30"/>
      <c r="B13" s="31" t="s">
        <v>44</v>
      </c>
      <c r="E13" s="33">
        <v>7589397.99</v>
      </c>
      <c r="F13" s="33">
        <v>238013.58</v>
      </c>
      <c r="G13" s="33">
        <v>16843.06</v>
      </c>
      <c r="H13" s="28" t="s">
        <v>42</v>
      </c>
      <c r="I13" s="33">
        <v>141245.16</v>
      </c>
      <c r="J13" s="33">
        <f>4110529+3789960</f>
        <v>7900489</v>
      </c>
      <c r="K13" s="33">
        <v>6167570.37</v>
      </c>
      <c r="L13" s="33">
        <v>5681576</v>
      </c>
      <c r="M13" s="33">
        <v>371283.94</v>
      </c>
      <c r="N13" s="31"/>
      <c r="O13" s="32" t="s">
        <v>45</v>
      </c>
      <c r="P13" s="31"/>
    </row>
    <row r="14" spans="1:16" s="32" customFormat="1" ht="16.5" customHeight="1">
      <c r="A14" s="30"/>
      <c r="B14" s="31" t="s">
        <v>46</v>
      </c>
      <c r="E14" s="33">
        <v>7129441.17</v>
      </c>
      <c r="F14" s="33">
        <v>110866.5</v>
      </c>
      <c r="G14" s="33">
        <v>72729.95</v>
      </c>
      <c r="H14" s="28" t="s">
        <v>42</v>
      </c>
      <c r="I14" s="33">
        <v>181250</v>
      </c>
      <c r="J14" s="33">
        <v>6129549</v>
      </c>
      <c r="K14" s="33">
        <v>4164311.71</v>
      </c>
      <c r="L14" s="33">
        <v>4602074.02</v>
      </c>
      <c r="M14" s="33">
        <v>559149</v>
      </c>
      <c r="N14" s="31"/>
      <c r="O14" s="32" t="s">
        <v>47</v>
      </c>
      <c r="P14" s="31"/>
    </row>
    <row r="15" spans="1:16" s="32" customFormat="1" ht="16.5" customHeight="1">
      <c r="A15" s="30"/>
      <c r="B15" s="31" t="s">
        <v>48</v>
      </c>
      <c r="E15" s="33">
        <v>18573750.89</v>
      </c>
      <c r="F15" s="33">
        <v>628510</v>
      </c>
      <c r="G15" s="33">
        <v>200896.86</v>
      </c>
      <c r="H15" s="28" t="s">
        <v>42</v>
      </c>
      <c r="I15" s="33">
        <v>191010</v>
      </c>
      <c r="J15" s="33">
        <f>6201798+13091600</f>
        <v>19293398</v>
      </c>
      <c r="K15" s="33">
        <v>11593714.68</v>
      </c>
      <c r="L15" s="33">
        <v>23518107.53</v>
      </c>
      <c r="M15" s="33">
        <v>597760</v>
      </c>
      <c r="N15" s="31"/>
      <c r="O15" s="32" t="s">
        <v>49</v>
      </c>
      <c r="P15" s="31"/>
    </row>
    <row r="16" spans="1:16" s="32" customFormat="1" ht="16.5" customHeight="1">
      <c r="A16" s="30"/>
      <c r="B16" s="31" t="s">
        <v>50</v>
      </c>
      <c r="E16" s="33">
        <v>8777098.57</v>
      </c>
      <c r="F16" s="33">
        <v>231515.38</v>
      </c>
      <c r="G16" s="33" t="s">
        <v>51</v>
      </c>
      <c r="H16" s="28" t="s">
        <v>42</v>
      </c>
      <c r="I16" s="33">
        <v>11060</v>
      </c>
      <c r="J16" s="33">
        <v>8255592.98</v>
      </c>
      <c r="K16" s="33">
        <v>7743409.93</v>
      </c>
      <c r="L16" s="33">
        <v>8303018.98</v>
      </c>
      <c r="M16" s="33">
        <v>350642</v>
      </c>
      <c r="N16" s="31"/>
      <c r="O16" s="32" t="s">
        <v>52</v>
      </c>
      <c r="P16" s="31"/>
    </row>
    <row r="17" spans="1:16" s="32" customFormat="1" ht="16.5" customHeight="1">
      <c r="A17" s="30"/>
      <c r="B17" s="31" t="s">
        <v>53</v>
      </c>
      <c r="E17" s="33">
        <v>9332267.7</v>
      </c>
      <c r="F17" s="33">
        <v>1097867.4</v>
      </c>
      <c r="G17" s="33">
        <v>109434.67</v>
      </c>
      <c r="H17" s="28" t="s">
        <v>42</v>
      </c>
      <c r="I17" s="33">
        <v>95295</v>
      </c>
      <c r="J17" s="33">
        <v>16156911</v>
      </c>
      <c r="K17" s="33">
        <v>8833787.78</v>
      </c>
      <c r="L17" s="33">
        <v>2861145</v>
      </c>
      <c r="M17" s="33">
        <v>1440102</v>
      </c>
      <c r="N17" s="31"/>
      <c r="O17" s="32" t="s">
        <v>54</v>
      </c>
      <c r="P17" s="31"/>
    </row>
    <row r="18" spans="1:16" s="32" customFormat="1" ht="16.5" customHeight="1">
      <c r="A18" s="30"/>
      <c r="B18" s="31" t="s">
        <v>55</v>
      </c>
      <c r="E18" s="33">
        <v>7414878.46</v>
      </c>
      <c r="F18" s="33">
        <v>315514</v>
      </c>
      <c r="G18" s="33">
        <v>58681.64</v>
      </c>
      <c r="H18" s="28" t="s">
        <v>42</v>
      </c>
      <c r="I18" s="33">
        <v>100085</v>
      </c>
      <c r="J18" s="33">
        <f>4165385+9113677</f>
        <v>13279062</v>
      </c>
      <c r="K18" s="33">
        <v>5127577.6</v>
      </c>
      <c r="L18" s="33">
        <v>12120443</v>
      </c>
      <c r="M18" s="33">
        <v>588585</v>
      </c>
      <c r="N18" s="31"/>
      <c r="O18" s="32" t="s">
        <v>56</v>
      </c>
      <c r="P18" s="31"/>
    </row>
    <row r="19" spans="1:16" s="32" customFormat="1" ht="16.5" customHeight="1">
      <c r="A19" s="30"/>
      <c r="B19" s="31" t="s">
        <v>57</v>
      </c>
      <c r="E19" s="33">
        <v>6935787.13</v>
      </c>
      <c r="F19" s="33">
        <v>379906.77</v>
      </c>
      <c r="G19" s="33">
        <v>43984</v>
      </c>
      <c r="H19" s="33">
        <v>213712.25</v>
      </c>
      <c r="I19" s="33">
        <v>44357.9</v>
      </c>
      <c r="J19" s="33">
        <f>6741593+1257373</f>
        <v>7998966</v>
      </c>
      <c r="K19" s="33">
        <v>6277130.34</v>
      </c>
      <c r="L19" s="33">
        <v>1329100</v>
      </c>
      <c r="M19" s="33">
        <v>589878</v>
      </c>
      <c r="N19" s="31"/>
      <c r="O19" s="32" t="s">
        <v>58</v>
      </c>
      <c r="P19" s="31"/>
    </row>
    <row r="20" spans="1:16" s="27" customFormat="1" ht="16.5" customHeight="1">
      <c r="A20" s="29" t="s">
        <v>59</v>
      </c>
      <c r="B20" s="29"/>
      <c r="E20" s="28">
        <f aca="true" t="shared" si="2" ref="E20:M20">SUM(E21:E26,E37:E40)</f>
        <v>73182213.78999999</v>
      </c>
      <c r="F20" s="28">
        <f t="shared" si="2"/>
        <v>1127381.75</v>
      </c>
      <c r="G20" s="28">
        <f t="shared" si="2"/>
        <v>437428.49</v>
      </c>
      <c r="H20" s="28">
        <f t="shared" si="2"/>
        <v>90004</v>
      </c>
      <c r="I20" s="28">
        <f t="shared" si="2"/>
        <v>648181.09</v>
      </c>
      <c r="J20" s="28">
        <f t="shared" si="2"/>
        <v>76725644</v>
      </c>
      <c r="K20" s="28">
        <f t="shared" si="2"/>
        <v>58042324.11</v>
      </c>
      <c r="L20" s="28">
        <f t="shared" si="2"/>
        <v>59879205.21</v>
      </c>
      <c r="M20" s="28">
        <f t="shared" si="2"/>
        <v>4951791.15</v>
      </c>
      <c r="N20" s="29"/>
      <c r="O20" s="27" t="s">
        <v>60</v>
      </c>
      <c r="P20" s="29"/>
    </row>
    <row r="21" spans="1:16" s="27" customFormat="1" ht="16.5" customHeight="1">
      <c r="A21" s="29"/>
      <c r="B21" s="31" t="s">
        <v>61</v>
      </c>
      <c r="C21" s="32"/>
      <c r="D21" s="32"/>
      <c r="E21" s="33">
        <v>8227329.53</v>
      </c>
      <c r="F21" s="33">
        <v>197613</v>
      </c>
      <c r="G21" s="33">
        <v>46368.12</v>
      </c>
      <c r="H21" s="28" t="s">
        <v>42</v>
      </c>
      <c r="I21" s="33">
        <v>76500</v>
      </c>
      <c r="J21" s="33">
        <v>5617359</v>
      </c>
      <c r="K21" s="33">
        <v>8029340.71</v>
      </c>
      <c r="L21" s="33">
        <v>3456045</v>
      </c>
      <c r="M21" s="33">
        <v>271585.1</v>
      </c>
      <c r="N21" s="31"/>
      <c r="O21" s="32" t="s">
        <v>62</v>
      </c>
      <c r="P21" s="29"/>
    </row>
    <row r="22" spans="1:16" s="32" customFormat="1" ht="16.5" customHeight="1">
      <c r="A22" s="31"/>
      <c r="B22" s="31" t="s">
        <v>63</v>
      </c>
      <c r="E22" s="33">
        <v>8088421.68</v>
      </c>
      <c r="F22" s="33">
        <v>7113</v>
      </c>
      <c r="G22" s="33">
        <v>88936.5</v>
      </c>
      <c r="H22" s="28" t="s">
        <v>42</v>
      </c>
      <c r="I22" s="33">
        <v>130200</v>
      </c>
      <c r="J22" s="33">
        <f>6490633+5296000</f>
        <v>11786633</v>
      </c>
      <c r="K22" s="33">
        <v>6105300.1</v>
      </c>
      <c r="L22" s="33">
        <v>11525435</v>
      </c>
      <c r="M22" s="33">
        <v>668373.35</v>
      </c>
      <c r="N22" s="31"/>
      <c r="O22" s="32" t="s">
        <v>64</v>
      </c>
      <c r="P22" s="31"/>
    </row>
    <row r="23" spans="1:16" s="32" customFormat="1" ht="16.5" customHeight="1">
      <c r="A23" s="31"/>
      <c r="B23" s="31" t="s">
        <v>65</v>
      </c>
      <c r="E23" s="33">
        <v>7571591.44</v>
      </c>
      <c r="F23" s="33">
        <v>15865</v>
      </c>
      <c r="G23" s="33">
        <v>58856.02</v>
      </c>
      <c r="H23" s="28" t="s">
        <v>42</v>
      </c>
      <c r="I23" s="33">
        <v>62000</v>
      </c>
      <c r="J23" s="33">
        <f>2100000+7309574</f>
        <v>9409574</v>
      </c>
      <c r="K23" s="33">
        <v>6268065.81</v>
      </c>
      <c r="L23" s="33">
        <v>10211642.68</v>
      </c>
      <c r="M23" s="33">
        <v>558957.5</v>
      </c>
      <c r="N23" s="31"/>
      <c r="O23" s="32" t="s">
        <v>66</v>
      </c>
      <c r="P23" s="31"/>
    </row>
    <row r="24" spans="1:16" s="32" customFormat="1" ht="16.5" customHeight="1">
      <c r="A24" s="31"/>
      <c r="B24" s="31" t="s">
        <v>67</v>
      </c>
      <c r="E24" s="33">
        <v>6107698.42</v>
      </c>
      <c r="F24" s="33">
        <v>62636</v>
      </c>
      <c r="G24" s="33">
        <v>25636.21</v>
      </c>
      <c r="H24" s="33">
        <v>90004</v>
      </c>
      <c r="I24" s="33">
        <v>75000</v>
      </c>
      <c r="J24" s="33">
        <f>2959842+1483023</f>
        <v>4442865</v>
      </c>
      <c r="K24" s="33">
        <v>3701777.44</v>
      </c>
      <c r="L24" s="33">
        <v>3829120.86</v>
      </c>
      <c r="M24" s="33">
        <v>491616.95</v>
      </c>
      <c r="N24" s="31"/>
      <c r="O24" s="32" t="s">
        <v>68</v>
      </c>
      <c r="P24" s="31"/>
    </row>
    <row r="25" spans="1:16" s="32" customFormat="1" ht="16.5" customHeight="1">
      <c r="A25" s="31"/>
      <c r="B25" s="31" t="s">
        <v>69</v>
      </c>
      <c r="E25" s="33">
        <v>6853887.52</v>
      </c>
      <c r="F25" s="33">
        <v>288211</v>
      </c>
      <c r="G25" s="33">
        <v>33374.24</v>
      </c>
      <c r="H25" s="28" t="s">
        <v>42</v>
      </c>
      <c r="I25" s="33">
        <v>20600</v>
      </c>
      <c r="J25" s="33">
        <v>6252056</v>
      </c>
      <c r="K25" s="33">
        <v>7416021.95</v>
      </c>
      <c r="L25" s="33">
        <v>3437670.82</v>
      </c>
      <c r="M25" s="33">
        <v>711652</v>
      </c>
      <c r="N25" s="31"/>
      <c r="O25" s="32" t="s">
        <v>70</v>
      </c>
      <c r="P25" s="31"/>
    </row>
    <row r="26" spans="1:16" s="32" customFormat="1" ht="16.5" customHeight="1">
      <c r="A26" s="34"/>
      <c r="B26" s="34" t="s">
        <v>71</v>
      </c>
      <c r="C26" s="34"/>
      <c r="D26" s="34"/>
      <c r="E26" s="35">
        <v>9668857.76</v>
      </c>
      <c r="F26" s="35">
        <v>185353.75</v>
      </c>
      <c r="G26" s="35">
        <v>38193.74</v>
      </c>
      <c r="H26" s="36" t="s">
        <v>42</v>
      </c>
      <c r="I26" s="35">
        <v>30400</v>
      </c>
      <c r="J26" s="35">
        <v>10320910</v>
      </c>
      <c r="K26" s="35">
        <v>5763033.66</v>
      </c>
      <c r="L26" s="35">
        <v>3431755</v>
      </c>
      <c r="M26" s="35">
        <v>368636.04</v>
      </c>
      <c r="N26" s="34"/>
      <c r="O26" s="34" t="s">
        <v>72</v>
      </c>
      <c r="P26" s="31"/>
    </row>
    <row r="27" spans="1:16" s="37" customFormat="1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s="1" customFormat="1" ht="21">
      <c r="B28" s="2" t="s">
        <v>0</v>
      </c>
      <c r="C28" s="3">
        <v>17.3</v>
      </c>
      <c r="D28" s="2" t="s">
        <v>73</v>
      </c>
      <c r="P28" s="4"/>
    </row>
    <row r="29" spans="2:4" s="5" customFormat="1" ht="21">
      <c r="B29" s="6" t="s">
        <v>2</v>
      </c>
      <c r="C29" s="3">
        <v>17.3</v>
      </c>
      <c r="D29" s="6" t="s">
        <v>3</v>
      </c>
    </row>
    <row r="30" spans="4:16" s="7" customFormat="1" ht="20.25" customHeight="1">
      <c r="D30" s="8" t="s">
        <v>74</v>
      </c>
      <c r="E30" s="8"/>
      <c r="F30" s="8"/>
      <c r="G30" s="8"/>
      <c r="P30" s="9"/>
    </row>
    <row r="31" spans="1:16" s="7" customFormat="1" ht="18.75" customHeight="1">
      <c r="A31" s="102" t="s">
        <v>5</v>
      </c>
      <c r="B31" s="103"/>
      <c r="C31" s="103"/>
      <c r="D31" s="104"/>
      <c r="E31" s="109" t="s">
        <v>6</v>
      </c>
      <c r="F31" s="102"/>
      <c r="G31" s="102"/>
      <c r="H31" s="102"/>
      <c r="I31" s="102"/>
      <c r="J31" s="110"/>
      <c r="K31" s="111" t="s">
        <v>7</v>
      </c>
      <c r="L31" s="112"/>
      <c r="M31" s="112"/>
      <c r="N31" s="10" t="s">
        <v>8</v>
      </c>
      <c r="O31" s="11"/>
      <c r="P31" s="9"/>
    </row>
    <row r="32" spans="1:16" s="7" customFormat="1" ht="16.5" customHeight="1">
      <c r="A32" s="105"/>
      <c r="B32" s="105"/>
      <c r="C32" s="105"/>
      <c r="D32" s="106"/>
      <c r="E32" s="113" t="s">
        <v>9</v>
      </c>
      <c r="F32" s="114"/>
      <c r="G32" s="114"/>
      <c r="H32" s="114"/>
      <c r="I32" s="114"/>
      <c r="J32" s="115"/>
      <c r="K32" s="116" t="s">
        <v>10</v>
      </c>
      <c r="L32" s="117"/>
      <c r="M32" s="118"/>
      <c r="N32" s="13"/>
      <c r="O32" s="14"/>
      <c r="P32" s="9"/>
    </row>
    <row r="33" spans="1:16" s="7" customFormat="1" ht="18.75" customHeight="1">
      <c r="A33" s="105"/>
      <c r="B33" s="105"/>
      <c r="C33" s="105"/>
      <c r="D33" s="106"/>
      <c r="E33" s="15"/>
      <c r="F33" s="15"/>
      <c r="G33" s="15"/>
      <c r="H33" s="15"/>
      <c r="I33" s="16"/>
      <c r="J33" s="17"/>
      <c r="K33" s="17"/>
      <c r="L33" s="17" t="s">
        <v>7</v>
      </c>
      <c r="M33" s="17" t="s">
        <v>7</v>
      </c>
      <c r="N33" s="100" t="s">
        <v>11</v>
      </c>
      <c r="O33" s="101"/>
      <c r="P33" s="18"/>
    </row>
    <row r="34" spans="1:16" s="7" customFormat="1" ht="18.75" customHeight="1">
      <c r="A34" s="105"/>
      <c r="B34" s="105"/>
      <c r="C34" s="105"/>
      <c r="D34" s="106"/>
      <c r="E34" s="15" t="s">
        <v>12</v>
      </c>
      <c r="F34" s="15" t="s">
        <v>13</v>
      </c>
      <c r="G34" s="15" t="s">
        <v>14</v>
      </c>
      <c r="H34" s="15" t="s">
        <v>15</v>
      </c>
      <c r="I34" s="15" t="s">
        <v>16</v>
      </c>
      <c r="J34" s="17" t="s">
        <v>17</v>
      </c>
      <c r="K34" s="17" t="s">
        <v>18</v>
      </c>
      <c r="L34" s="17" t="s">
        <v>19</v>
      </c>
      <c r="M34" s="17" t="s">
        <v>20</v>
      </c>
      <c r="N34" s="100" t="s">
        <v>21</v>
      </c>
      <c r="O34" s="101"/>
      <c r="P34" s="18"/>
    </row>
    <row r="35" spans="1:16" s="7" customFormat="1" ht="18.75" customHeight="1">
      <c r="A35" s="105"/>
      <c r="B35" s="105"/>
      <c r="C35" s="105"/>
      <c r="D35" s="106"/>
      <c r="E35" s="15" t="s">
        <v>22</v>
      </c>
      <c r="F35" s="15" t="s">
        <v>23</v>
      </c>
      <c r="G35" s="15" t="s">
        <v>24</v>
      </c>
      <c r="H35" s="15" t="s">
        <v>25</v>
      </c>
      <c r="I35" s="15" t="s">
        <v>26</v>
      </c>
      <c r="J35" s="17" t="s">
        <v>27</v>
      </c>
      <c r="K35" s="17" t="s">
        <v>28</v>
      </c>
      <c r="L35" s="17" t="s">
        <v>29</v>
      </c>
      <c r="M35" s="17" t="s">
        <v>30</v>
      </c>
      <c r="N35" s="100" t="s">
        <v>31</v>
      </c>
      <c r="O35" s="101"/>
      <c r="P35" s="18"/>
    </row>
    <row r="36" spans="1:16" s="7" customFormat="1" ht="18.75" customHeight="1">
      <c r="A36" s="107"/>
      <c r="B36" s="107"/>
      <c r="C36" s="107"/>
      <c r="D36" s="108"/>
      <c r="E36" s="19" t="s">
        <v>32</v>
      </c>
      <c r="F36" s="19" t="s">
        <v>33</v>
      </c>
      <c r="G36" s="19"/>
      <c r="H36" s="19" t="s">
        <v>34</v>
      </c>
      <c r="I36" s="19"/>
      <c r="J36" s="19"/>
      <c r="K36" s="19" t="s">
        <v>10</v>
      </c>
      <c r="L36" s="12" t="s">
        <v>35</v>
      </c>
      <c r="M36" s="19" t="s">
        <v>36</v>
      </c>
      <c r="N36" s="20"/>
      <c r="O36" s="21"/>
      <c r="P36" s="9"/>
    </row>
    <row r="37" spans="1:15" s="43" customFormat="1" ht="16.5" customHeight="1">
      <c r="A37" s="38"/>
      <c r="B37" s="38" t="s">
        <v>75</v>
      </c>
      <c r="C37" s="38"/>
      <c r="D37" s="39"/>
      <c r="E37" s="40">
        <v>6661465.72</v>
      </c>
      <c r="F37" s="41">
        <v>24792</v>
      </c>
      <c r="G37" s="41">
        <v>39577.13</v>
      </c>
      <c r="H37" s="28" t="s">
        <v>42</v>
      </c>
      <c r="I37" s="41">
        <v>51220</v>
      </c>
      <c r="J37" s="41">
        <f>5087424+3100000</f>
        <v>8187424</v>
      </c>
      <c r="K37" s="41">
        <v>4503836.64</v>
      </c>
      <c r="L37" s="41">
        <v>9274624.5</v>
      </c>
      <c r="M37" s="41">
        <v>303629.5</v>
      </c>
      <c r="N37" s="42"/>
      <c r="O37" s="38" t="s">
        <v>76</v>
      </c>
    </row>
    <row r="38" spans="1:15" s="43" customFormat="1" ht="16.5" customHeight="1">
      <c r="A38" s="38"/>
      <c r="B38" s="38" t="s">
        <v>77</v>
      </c>
      <c r="C38" s="38"/>
      <c r="D38" s="39"/>
      <c r="E38" s="41">
        <v>6056668.87</v>
      </c>
      <c r="F38" s="41">
        <v>5050</v>
      </c>
      <c r="G38" s="41">
        <v>34393.56</v>
      </c>
      <c r="H38" s="28" t="s">
        <v>42</v>
      </c>
      <c r="I38" s="41">
        <v>56721.09</v>
      </c>
      <c r="J38" s="41">
        <f>2962468+2586545</f>
        <v>5549013</v>
      </c>
      <c r="K38" s="41">
        <v>3649588.83</v>
      </c>
      <c r="L38" s="41">
        <v>8955318</v>
      </c>
      <c r="M38" s="41">
        <v>317808.71</v>
      </c>
      <c r="N38" s="42"/>
      <c r="O38" s="38" t="s">
        <v>78</v>
      </c>
    </row>
    <row r="39" spans="1:15" s="43" customFormat="1" ht="16.5" customHeight="1">
      <c r="A39" s="38"/>
      <c r="B39" s="38" t="s">
        <v>79</v>
      </c>
      <c r="C39" s="38"/>
      <c r="D39" s="39"/>
      <c r="E39" s="41">
        <v>6440698.85</v>
      </c>
      <c r="F39" s="41">
        <v>163736</v>
      </c>
      <c r="G39" s="41">
        <v>33795.97</v>
      </c>
      <c r="H39" s="28" t="s">
        <v>42</v>
      </c>
      <c r="I39" s="41">
        <v>136000</v>
      </c>
      <c r="J39" s="41">
        <f>5908754+2818640</f>
        <v>8727394</v>
      </c>
      <c r="K39" s="41">
        <v>6031036.65</v>
      </c>
      <c r="L39" s="41">
        <v>4299528.85</v>
      </c>
      <c r="M39" s="41">
        <v>777869</v>
      </c>
      <c r="N39" s="42"/>
      <c r="O39" s="38" t="s">
        <v>80</v>
      </c>
    </row>
    <row r="40" spans="1:15" s="43" customFormat="1" ht="16.5" customHeight="1">
      <c r="A40" s="38"/>
      <c r="B40" s="38" t="s">
        <v>81</v>
      </c>
      <c r="C40" s="38"/>
      <c r="D40" s="39"/>
      <c r="E40" s="41">
        <v>7505594</v>
      </c>
      <c r="F40" s="41">
        <v>177012</v>
      </c>
      <c r="G40" s="41">
        <v>38297</v>
      </c>
      <c r="H40" s="28" t="s">
        <v>42</v>
      </c>
      <c r="I40" s="41">
        <v>9540</v>
      </c>
      <c r="J40" s="41">
        <v>6432416</v>
      </c>
      <c r="K40" s="41">
        <v>6574322.32</v>
      </c>
      <c r="L40" s="41">
        <v>1458064.5</v>
      </c>
      <c r="M40" s="41">
        <v>481663</v>
      </c>
      <c r="N40" s="42"/>
      <c r="O40" s="38" t="s">
        <v>82</v>
      </c>
    </row>
    <row r="41" spans="1:15" s="48" customFormat="1" ht="16.5" customHeight="1">
      <c r="A41" s="44" t="s">
        <v>83</v>
      </c>
      <c r="B41" s="44"/>
      <c r="C41" s="44"/>
      <c r="D41" s="45"/>
      <c r="E41" s="46">
        <f>SUM(E42:E51)</f>
        <v>84238527.53999999</v>
      </c>
      <c r="F41" s="46">
        <f aca="true" t="shared" si="3" ref="F41:M41">SUM(F42:F51)</f>
        <v>1477928.92</v>
      </c>
      <c r="G41" s="46">
        <f t="shared" si="3"/>
        <v>1054025.42</v>
      </c>
      <c r="H41" s="28" t="s">
        <v>42</v>
      </c>
      <c r="I41" s="46">
        <f t="shared" si="3"/>
        <v>1677371.54</v>
      </c>
      <c r="J41" s="46">
        <f t="shared" si="3"/>
        <v>80596517.1</v>
      </c>
      <c r="K41" s="46">
        <f t="shared" si="3"/>
        <v>68771943.89999999</v>
      </c>
      <c r="L41" s="46">
        <f t="shared" si="3"/>
        <v>82839418.34</v>
      </c>
      <c r="M41" s="46">
        <f t="shared" si="3"/>
        <v>5309818.800000001</v>
      </c>
      <c r="N41" s="47"/>
      <c r="O41" s="44" t="s">
        <v>84</v>
      </c>
    </row>
    <row r="42" spans="1:15" s="43" customFormat="1" ht="16.5" customHeight="1">
      <c r="A42" s="38"/>
      <c r="B42" s="38" t="s">
        <v>85</v>
      </c>
      <c r="C42" s="38"/>
      <c r="D42" s="39"/>
      <c r="E42" s="41">
        <v>9452571.26</v>
      </c>
      <c r="F42" s="41">
        <v>43234</v>
      </c>
      <c r="G42" s="41">
        <v>376258.99</v>
      </c>
      <c r="H42" s="28" t="s">
        <v>42</v>
      </c>
      <c r="I42" s="41">
        <v>192108</v>
      </c>
      <c r="J42" s="41">
        <v>4686517</v>
      </c>
      <c r="K42" s="41">
        <v>5464253.41</v>
      </c>
      <c r="L42" s="41">
        <v>5718637</v>
      </c>
      <c r="M42" s="41">
        <v>160920</v>
      </c>
      <c r="N42" s="42"/>
      <c r="O42" s="38" t="s">
        <v>86</v>
      </c>
    </row>
    <row r="43" spans="1:15" s="43" customFormat="1" ht="16.5" customHeight="1">
      <c r="A43" s="38"/>
      <c r="B43" s="38" t="s">
        <v>87</v>
      </c>
      <c r="C43" s="38"/>
      <c r="D43" s="39"/>
      <c r="E43" s="41">
        <v>9065017.19</v>
      </c>
      <c r="F43" s="41">
        <v>82203.92</v>
      </c>
      <c r="G43" s="41">
        <v>80365.92</v>
      </c>
      <c r="H43" s="28" t="s">
        <v>42</v>
      </c>
      <c r="I43" s="41">
        <v>135700</v>
      </c>
      <c r="J43" s="41">
        <v>4839936</v>
      </c>
      <c r="K43" s="41">
        <v>10426091.28</v>
      </c>
      <c r="L43" s="41">
        <v>301850</v>
      </c>
      <c r="M43" s="41">
        <v>1224394.59</v>
      </c>
      <c r="N43" s="42"/>
      <c r="O43" s="38" t="s">
        <v>88</v>
      </c>
    </row>
    <row r="44" spans="1:15" s="43" customFormat="1" ht="16.5" customHeight="1">
      <c r="A44" s="38"/>
      <c r="B44" s="38" t="s">
        <v>89</v>
      </c>
      <c r="C44" s="38"/>
      <c r="D44" s="39"/>
      <c r="E44" s="41">
        <v>7073037.06</v>
      </c>
      <c r="F44" s="41">
        <v>364084</v>
      </c>
      <c r="G44" s="49" t="s">
        <v>42</v>
      </c>
      <c r="H44" s="28" t="s">
        <v>42</v>
      </c>
      <c r="I44" s="41">
        <v>172385.94</v>
      </c>
      <c r="J44" s="41">
        <f>4706759+6099024</f>
        <v>10805783</v>
      </c>
      <c r="K44" s="41">
        <v>6584956.5</v>
      </c>
      <c r="L44" s="41">
        <v>2722300</v>
      </c>
      <c r="M44" s="41">
        <v>1402426.2</v>
      </c>
      <c r="N44" s="42"/>
      <c r="O44" s="38" t="s">
        <v>90</v>
      </c>
    </row>
    <row r="45" spans="1:15" s="43" customFormat="1" ht="16.5" customHeight="1">
      <c r="A45" s="38"/>
      <c r="B45" s="38" t="s">
        <v>91</v>
      </c>
      <c r="C45" s="38"/>
      <c r="D45" s="39"/>
      <c r="E45" s="41">
        <v>6253393.37</v>
      </c>
      <c r="F45" s="41">
        <v>382932</v>
      </c>
      <c r="G45" s="41">
        <v>37142.57</v>
      </c>
      <c r="H45" s="28" t="s">
        <v>42</v>
      </c>
      <c r="I45" s="41">
        <v>127994.6</v>
      </c>
      <c r="J45" s="41">
        <f>3101942+1727973</f>
        <v>4829915</v>
      </c>
      <c r="K45" s="41">
        <v>5383817.29</v>
      </c>
      <c r="L45" s="41">
        <v>5549437</v>
      </c>
      <c r="M45" s="41">
        <v>559360</v>
      </c>
      <c r="N45" s="42"/>
      <c r="O45" s="38" t="s">
        <v>92</v>
      </c>
    </row>
    <row r="46" spans="1:16" s="16" customFormat="1" ht="16.5" customHeight="1">
      <c r="A46" s="38"/>
      <c r="B46" s="38" t="s">
        <v>93</v>
      </c>
      <c r="C46" s="38"/>
      <c r="D46" s="39"/>
      <c r="E46" s="41">
        <v>8720891.71</v>
      </c>
      <c r="F46" s="41">
        <v>44721</v>
      </c>
      <c r="G46" s="41">
        <v>85869.07</v>
      </c>
      <c r="H46" s="28" t="s">
        <v>42</v>
      </c>
      <c r="I46" s="41">
        <v>194304</v>
      </c>
      <c r="J46" s="41">
        <f>4172971+5460001</f>
        <v>9632972</v>
      </c>
      <c r="K46" s="41">
        <v>6041389.79</v>
      </c>
      <c r="L46" s="41">
        <v>17405068.02</v>
      </c>
      <c r="M46" s="41">
        <v>459361</v>
      </c>
      <c r="N46" s="38"/>
      <c r="O46" s="38" t="s">
        <v>94</v>
      </c>
      <c r="P46" s="43"/>
    </row>
    <row r="47" spans="1:16" s="16" customFormat="1" ht="16.5" customHeight="1">
      <c r="A47" s="38"/>
      <c r="B47" s="38" t="s">
        <v>95</v>
      </c>
      <c r="C47" s="38"/>
      <c r="D47" s="39"/>
      <c r="E47" s="41">
        <v>9955325.94</v>
      </c>
      <c r="F47" s="41">
        <v>12912</v>
      </c>
      <c r="G47" s="41">
        <v>100941.23</v>
      </c>
      <c r="H47" s="28" t="s">
        <v>42</v>
      </c>
      <c r="I47" s="41">
        <v>111600</v>
      </c>
      <c r="J47" s="41">
        <f>5273916+2667400</f>
        <v>7941316</v>
      </c>
      <c r="K47" s="41">
        <v>9323652.87</v>
      </c>
      <c r="L47" s="41">
        <v>7568203</v>
      </c>
      <c r="M47" s="41">
        <v>363872.18</v>
      </c>
      <c r="N47" s="38"/>
      <c r="O47" s="38" t="s">
        <v>96</v>
      </c>
      <c r="P47" s="43"/>
    </row>
    <row r="48" spans="1:16" s="16" customFormat="1" ht="16.5" customHeight="1">
      <c r="A48" s="38"/>
      <c r="B48" s="38" t="s">
        <v>97</v>
      </c>
      <c r="C48" s="38"/>
      <c r="D48" s="39"/>
      <c r="E48" s="41">
        <v>10527406.44</v>
      </c>
      <c r="F48" s="41">
        <v>194202</v>
      </c>
      <c r="G48" s="41">
        <v>89900.73</v>
      </c>
      <c r="H48" s="28" t="s">
        <v>42</v>
      </c>
      <c r="I48" s="41">
        <v>153779</v>
      </c>
      <c r="J48" s="41">
        <v>5609901</v>
      </c>
      <c r="K48" s="41">
        <v>5823225.27</v>
      </c>
      <c r="L48" s="41">
        <v>11050313.25</v>
      </c>
      <c r="M48" s="41">
        <v>87618</v>
      </c>
      <c r="N48" s="38"/>
      <c r="O48" s="38" t="s">
        <v>98</v>
      </c>
      <c r="P48" s="43"/>
    </row>
    <row r="49" spans="1:16" s="16" customFormat="1" ht="16.5" customHeight="1">
      <c r="A49" s="38"/>
      <c r="B49" s="38" t="s">
        <v>99</v>
      </c>
      <c r="C49" s="38"/>
      <c r="D49" s="39"/>
      <c r="E49" s="41">
        <v>6680070.19</v>
      </c>
      <c r="F49" s="41">
        <v>13582</v>
      </c>
      <c r="G49" s="41">
        <v>59126.73</v>
      </c>
      <c r="H49" s="28" t="s">
        <v>42</v>
      </c>
      <c r="I49" s="41">
        <v>153500</v>
      </c>
      <c r="J49" s="41">
        <f>3816407+5232640</f>
        <v>9049047</v>
      </c>
      <c r="K49" s="41">
        <v>6163262.89</v>
      </c>
      <c r="L49" s="41">
        <v>2526509</v>
      </c>
      <c r="M49" s="41">
        <v>442244</v>
      </c>
      <c r="N49" s="38"/>
      <c r="O49" s="38" t="s">
        <v>100</v>
      </c>
      <c r="P49" s="43"/>
    </row>
    <row r="50" spans="1:16" s="16" customFormat="1" ht="16.5" customHeight="1">
      <c r="A50" s="38"/>
      <c r="B50" s="38" t="s">
        <v>101</v>
      </c>
      <c r="C50" s="38"/>
      <c r="D50" s="39"/>
      <c r="E50" s="41">
        <v>10137986.3</v>
      </c>
      <c r="F50" s="41">
        <v>330979</v>
      </c>
      <c r="G50" s="41">
        <v>154836.72</v>
      </c>
      <c r="H50" s="28" t="s">
        <v>42</v>
      </c>
      <c r="I50" s="41">
        <v>391500</v>
      </c>
      <c r="J50" s="41">
        <f>5960538+10404799.1</f>
        <v>16365337.1</v>
      </c>
      <c r="K50" s="41">
        <v>6704911.41</v>
      </c>
      <c r="L50" s="41">
        <v>24011867.07</v>
      </c>
      <c r="M50" s="41">
        <v>405354.33</v>
      </c>
      <c r="N50" s="38"/>
      <c r="O50" s="38" t="s">
        <v>102</v>
      </c>
      <c r="P50" s="43"/>
    </row>
    <row r="51" spans="1:16" s="16" customFormat="1" ht="16.5" customHeight="1">
      <c r="A51" s="38"/>
      <c r="B51" s="38" t="s">
        <v>103</v>
      </c>
      <c r="C51" s="38"/>
      <c r="D51" s="39"/>
      <c r="E51" s="41">
        <v>6372828.08</v>
      </c>
      <c r="F51" s="41">
        <v>9079</v>
      </c>
      <c r="G51" s="41">
        <v>69583.46</v>
      </c>
      <c r="H51" s="28" t="s">
        <v>42</v>
      </c>
      <c r="I51" s="41">
        <v>44500</v>
      </c>
      <c r="J51" s="41">
        <f>4929593+1906200</f>
        <v>6835793</v>
      </c>
      <c r="K51" s="41">
        <v>6856383.19</v>
      </c>
      <c r="L51" s="41">
        <v>5985234</v>
      </c>
      <c r="M51" s="41">
        <v>204268.5</v>
      </c>
      <c r="N51" s="38"/>
      <c r="O51" s="38" t="s">
        <v>104</v>
      </c>
      <c r="P51" s="43"/>
    </row>
    <row r="52" spans="1:16" s="16" customFormat="1" ht="16.5" customHeight="1">
      <c r="A52" s="50"/>
      <c r="B52" s="50"/>
      <c r="C52" s="50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0"/>
      <c r="O52" s="50"/>
      <c r="P52" s="43"/>
    </row>
    <row r="53" spans="1:15" ht="21" customHeight="1">
      <c r="A53" s="53"/>
      <c r="B53" s="53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3"/>
      <c r="O53" s="53"/>
    </row>
    <row r="54" spans="1:15" ht="21" customHeight="1">
      <c r="A54" s="53"/>
      <c r="B54" s="53"/>
      <c r="C54" s="5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3"/>
      <c r="O54" s="53"/>
    </row>
    <row r="55" spans="2:16" s="1" customFormat="1" ht="21">
      <c r="B55" s="2" t="s">
        <v>0</v>
      </c>
      <c r="C55" s="3">
        <v>17.3</v>
      </c>
      <c r="D55" s="2" t="s">
        <v>73</v>
      </c>
      <c r="N55" s="2"/>
      <c r="O55" s="2"/>
      <c r="P55" s="4"/>
    </row>
    <row r="56" spans="2:15" s="5" customFormat="1" ht="21">
      <c r="B56" s="6" t="s">
        <v>2</v>
      </c>
      <c r="C56" s="3">
        <v>17.3</v>
      </c>
      <c r="D56" s="6" t="s">
        <v>3</v>
      </c>
      <c r="N56" s="6"/>
      <c r="O56" s="6"/>
    </row>
    <row r="57" spans="4:16" s="7" customFormat="1" ht="20.25" customHeight="1">
      <c r="D57" s="8" t="s">
        <v>74</v>
      </c>
      <c r="E57" s="8"/>
      <c r="F57" s="8"/>
      <c r="G57" s="8"/>
      <c r="P57" s="9"/>
    </row>
    <row r="58" spans="1:16" s="7" customFormat="1" ht="15.75" customHeight="1">
      <c r="A58" s="121" t="s">
        <v>5</v>
      </c>
      <c r="B58" s="122"/>
      <c r="C58" s="122"/>
      <c r="D58" s="123"/>
      <c r="E58" s="109" t="s">
        <v>6</v>
      </c>
      <c r="F58" s="102"/>
      <c r="G58" s="102"/>
      <c r="H58" s="102"/>
      <c r="I58" s="102"/>
      <c r="J58" s="110"/>
      <c r="K58" s="111" t="s">
        <v>7</v>
      </c>
      <c r="L58" s="112"/>
      <c r="M58" s="112"/>
      <c r="N58" s="56" t="s">
        <v>8</v>
      </c>
      <c r="O58" s="57"/>
      <c r="P58" s="9"/>
    </row>
    <row r="59" spans="1:16" s="7" customFormat="1" ht="15.75" customHeight="1">
      <c r="A59" s="124"/>
      <c r="B59" s="124"/>
      <c r="C59" s="124"/>
      <c r="D59" s="125"/>
      <c r="E59" s="113" t="s">
        <v>9</v>
      </c>
      <c r="F59" s="114"/>
      <c r="G59" s="114"/>
      <c r="H59" s="114"/>
      <c r="I59" s="114"/>
      <c r="J59" s="115"/>
      <c r="K59" s="116" t="s">
        <v>10</v>
      </c>
      <c r="L59" s="117"/>
      <c r="M59" s="118"/>
      <c r="N59" s="58"/>
      <c r="O59" s="59"/>
      <c r="P59" s="9"/>
    </row>
    <row r="60" spans="1:16" s="7" customFormat="1" ht="15.75" customHeight="1">
      <c r="A60" s="124"/>
      <c r="B60" s="124"/>
      <c r="C60" s="124"/>
      <c r="D60" s="125"/>
      <c r="E60" s="15"/>
      <c r="F60" s="15"/>
      <c r="G60" s="15"/>
      <c r="H60" s="15"/>
      <c r="I60" s="43"/>
      <c r="J60" s="17"/>
      <c r="K60" s="17"/>
      <c r="L60" s="17" t="s">
        <v>7</v>
      </c>
      <c r="M60" s="17" t="s">
        <v>7</v>
      </c>
      <c r="N60" s="128" t="s">
        <v>11</v>
      </c>
      <c r="O60" s="129"/>
      <c r="P60" s="18"/>
    </row>
    <row r="61" spans="1:16" s="7" customFormat="1" ht="15.75" customHeight="1">
      <c r="A61" s="124"/>
      <c r="B61" s="124"/>
      <c r="C61" s="124"/>
      <c r="D61" s="125"/>
      <c r="E61" s="15" t="s">
        <v>12</v>
      </c>
      <c r="F61" s="15" t="s">
        <v>13</v>
      </c>
      <c r="G61" s="15" t="s">
        <v>14</v>
      </c>
      <c r="H61" s="15" t="s">
        <v>15</v>
      </c>
      <c r="I61" s="15" t="s">
        <v>16</v>
      </c>
      <c r="J61" s="17" t="s">
        <v>17</v>
      </c>
      <c r="K61" s="17" t="s">
        <v>18</v>
      </c>
      <c r="L61" s="17" t="s">
        <v>19</v>
      </c>
      <c r="M61" s="17" t="s">
        <v>20</v>
      </c>
      <c r="N61" s="128" t="s">
        <v>21</v>
      </c>
      <c r="O61" s="129"/>
      <c r="P61" s="18"/>
    </row>
    <row r="62" spans="1:16" s="7" customFormat="1" ht="15.75" customHeight="1">
      <c r="A62" s="124"/>
      <c r="B62" s="124"/>
      <c r="C62" s="124"/>
      <c r="D62" s="125"/>
      <c r="E62" s="15" t="s">
        <v>22</v>
      </c>
      <c r="F62" s="15" t="s">
        <v>23</v>
      </c>
      <c r="G62" s="15" t="s">
        <v>24</v>
      </c>
      <c r="H62" s="15" t="s">
        <v>25</v>
      </c>
      <c r="I62" s="15" t="s">
        <v>26</v>
      </c>
      <c r="J62" s="17" t="s">
        <v>27</v>
      </c>
      <c r="K62" s="17" t="s">
        <v>28</v>
      </c>
      <c r="L62" s="17" t="s">
        <v>29</v>
      </c>
      <c r="M62" s="17" t="s">
        <v>30</v>
      </c>
      <c r="N62" s="128" t="s">
        <v>31</v>
      </c>
      <c r="O62" s="129"/>
      <c r="P62" s="18"/>
    </row>
    <row r="63" spans="1:15" s="9" customFormat="1" ht="15.75" customHeight="1">
      <c r="A63" s="126"/>
      <c r="B63" s="126"/>
      <c r="C63" s="126"/>
      <c r="D63" s="127"/>
      <c r="E63" s="19" t="s">
        <v>32</v>
      </c>
      <c r="F63" s="19" t="s">
        <v>33</v>
      </c>
      <c r="G63" s="19"/>
      <c r="H63" s="19" t="s">
        <v>34</v>
      </c>
      <c r="I63" s="19"/>
      <c r="J63" s="19"/>
      <c r="K63" s="19" t="s">
        <v>10</v>
      </c>
      <c r="L63" s="12" t="s">
        <v>35</v>
      </c>
      <c r="M63" s="19" t="s">
        <v>36</v>
      </c>
      <c r="N63" s="60"/>
      <c r="O63" s="61"/>
    </row>
    <row r="64" spans="1:15" s="48" customFormat="1" ht="18" customHeight="1">
      <c r="A64" s="62" t="s">
        <v>105</v>
      </c>
      <c r="B64" s="62"/>
      <c r="C64" s="63"/>
      <c r="D64" s="64"/>
      <c r="E64" s="65">
        <f>SUM(E65:E69)</f>
        <v>41176218.22</v>
      </c>
      <c r="F64" s="65">
        <f aca="true" t="shared" si="4" ref="F64:M64">SUM(F65:F69)</f>
        <v>376042</v>
      </c>
      <c r="G64" s="65">
        <f t="shared" si="4"/>
        <v>243080.07</v>
      </c>
      <c r="H64" s="65">
        <f t="shared" si="4"/>
        <v>1996614</v>
      </c>
      <c r="I64" s="65">
        <f t="shared" si="4"/>
        <v>913968.5</v>
      </c>
      <c r="J64" s="65">
        <f t="shared" si="4"/>
        <v>55313345</v>
      </c>
      <c r="K64" s="65">
        <f t="shared" si="4"/>
        <v>31562557.419999998</v>
      </c>
      <c r="L64" s="65">
        <f t="shared" si="4"/>
        <v>47003843.12</v>
      </c>
      <c r="M64" s="65">
        <f t="shared" si="4"/>
        <v>1870440.1099999999</v>
      </c>
      <c r="N64" s="44"/>
      <c r="O64" s="44" t="s">
        <v>106</v>
      </c>
    </row>
    <row r="65" spans="1:15" s="43" customFormat="1" ht="16.5" customHeight="1">
      <c r="A65" s="44"/>
      <c r="B65" s="66" t="s">
        <v>107</v>
      </c>
      <c r="C65" s="63"/>
      <c r="D65" s="64"/>
      <c r="E65" s="67">
        <v>7132182.45</v>
      </c>
      <c r="F65" s="67">
        <v>1938</v>
      </c>
      <c r="G65" s="67">
        <v>43353.36</v>
      </c>
      <c r="H65" s="67">
        <v>1996614</v>
      </c>
      <c r="I65" s="67">
        <v>245907</v>
      </c>
      <c r="J65" s="67">
        <f>3879219+5755580</f>
        <v>9634799</v>
      </c>
      <c r="K65" s="67">
        <v>8156790.97</v>
      </c>
      <c r="L65" s="67">
        <v>10495750</v>
      </c>
      <c r="M65" s="67">
        <v>442113</v>
      </c>
      <c r="N65" s="38"/>
      <c r="O65" s="38" t="s">
        <v>108</v>
      </c>
    </row>
    <row r="66" spans="1:15" s="43" customFormat="1" ht="16.5" customHeight="1">
      <c r="A66" s="44"/>
      <c r="B66" s="66" t="s">
        <v>109</v>
      </c>
      <c r="C66" s="63"/>
      <c r="D66" s="64"/>
      <c r="E66" s="67">
        <v>7963509.93</v>
      </c>
      <c r="F66" s="67">
        <v>18168</v>
      </c>
      <c r="G66" s="67">
        <v>38641.19</v>
      </c>
      <c r="H66" s="28" t="s">
        <v>42</v>
      </c>
      <c r="I66" s="67">
        <v>193730</v>
      </c>
      <c r="J66" s="67">
        <v>8130644</v>
      </c>
      <c r="K66" s="67">
        <v>5283519.19</v>
      </c>
      <c r="L66" s="67">
        <v>5823020.88</v>
      </c>
      <c r="M66" s="67">
        <v>511426.62</v>
      </c>
      <c r="N66" s="38"/>
      <c r="O66" s="38" t="s">
        <v>110</v>
      </c>
    </row>
    <row r="67" spans="1:15" s="43" customFormat="1" ht="16.5" customHeight="1">
      <c r="A67" s="44"/>
      <c r="B67" s="66" t="s">
        <v>111</v>
      </c>
      <c r="C67" s="63"/>
      <c r="D67" s="64"/>
      <c r="E67" s="67">
        <v>6401840.64</v>
      </c>
      <c r="F67" s="68" t="s">
        <v>112</v>
      </c>
      <c r="G67" s="67">
        <v>61674.64</v>
      </c>
      <c r="H67" s="28" t="s">
        <v>42</v>
      </c>
      <c r="I67" s="67">
        <v>169544.5</v>
      </c>
      <c r="J67" s="67">
        <f>12209769+45000</f>
        <v>12254769</v>
      </c>
      <c r="K67" s="67">
        <v>6028402.04</v>
      </c>
      <c r="L67" s="67">
        <v>6980335.5</v>
      </c>
      <c r="M67" s="67">
        <v>179895.49</v>
      </c>
      <c r="N67" s="38"/>
      <c r="O67" s="38" t="s">
        <v>113</v>
      </c>
    </row>
    <row r="68" spans="1:15" s="43" customFormat="1" ht="16.5" customHeight="1">
      <c r="A68" s="38"/>
      <c r="B68" s="66" t="s">
        <v>114</v>
      </c>
      <c r="D68" s="69"/>
      <c r="E68" s="67">
        <v>9280897.21</v>
      </c>
      <c r="F68" s="67">
        <v>338900</v>
      </c>
      <c r="G68" s="67">
        <v>54720.49</v>
      </c>
      <c r="H68" s="28" t="s">
        <v>42</v>
      </c>
      <c r="I68" s="67">
        <v>155730</v>
      </c>
      <c r="J68" s="67">
        <f>5385547+7590180</f>
        <v>12975727</v>
      </c>
      <c r="K68" s="67">
        <v>7043750.75</v>
      </c>
      <c r="L68" s="67">
        <v>8116049.36</v>
      </c>
      <c r="M68" s="67">
        <v>381150</v>
      </c>
      <c r="N68" s="38"/>
      <c r="O68" s="38" t="s">
        <v>115</v>
      </c>
    </row>
    <row r="69" spans="1:15" s="43" customFormat="1" ht="16.5" customHeight="1">
      <c r="A69" s="38"/>
      <c r="B69" s="66" t="s">
        <v>116</v>
      </c>
      <c r="D69" s="69"/>
      <c r="E69" s="67">
        <v>10397787.99</v>
      </c>
      <c r="F69" s="67">
        <v>17036</v>
      </c>
      <c r="G69" s="67">
        <v>44690.39</v>
      </c>
      <c r="H69" s="28" t="s">
        <v>42</v>
      </c>
      <c r="I69" s="67">
        <v>149057</v>
      </c>
      <c r="J69" s="67">
        <f>5361420+6955986</f>
        <v>12317406</v>
      </c>
      <c r="K69" s="67">
        <v>5050094.47</v>
      </c>
      <c r="L69" s="67">
        <v>15588687.38</v>
      </c>
      <c r="M69" s="67">
        <v>355855</v>
      </c>
      <c r="N69" s="38"/>
      <c r="O69" s="38" t="s">
        <v>117</v>
      </c>
    </row>
    <row r="70" spans="1:15" s="48" customFormat="1" ht="16.5" customHeight="1">
      <c r="A70" s="62" t="s">
        <v>118</v>
      </c>
      <c r="B70" s="62"/>
      <c r="C70" s="63"/>
      <c r="D70" s="64"/>
      <c r="E70" s="70">
        <f>SUM(E71:E76)</f>
        <v>47440605.53</v>
      </c>
      <c r="F70" s="70">
        <f>SUM(F71:F76)</f>
        <v>1034949</v>
      </c>
      <c r="G70" s="70">
        <f aca="true" t="shared" si="5" ref="G70:M70">SUM(G71:G76)</f>
        <v>1018085.39</v>
      </c>
      <c r="H70" s="70">
        <f t="shared" si="5"/>
        <v>571421</v>
      </c>
      <c r="I70" s="70">
        <f t="shared" si="5"/>
        <v>819643.7</v>
      </c>
      <c r="J70" s="70">
        <f t="shared" si="5"/>
        <v>68468711.30000001</v>
      </c>
      <c r="K70" s="70">
        <f t="shared" si="5"/>
        <v>43169425.45</v>
      </c>
      <c r="L70" s="70">
        <f t="shared" si="5"/>
        <v>50186236.19</v>
      </c>
      <c r="M70" s="70">
        <f t="shared" si="5"/>
        <v>5542350.75</v>
      </c>
      <c r="N70" s="44"/>
      <c r="O70" s="44" t="s">
        <v>119</v>
      </c>
    </row>
    <row r="71" spans="1:15" s="43" customFormat="1" ht="16.5" customHeight="1">
      <c r="A71" s="38"/>
      <c r="B71" s="66" t="s">
        <v>120</v>
      </c>
      <c r="D71" s="69"/>
      <c r="E71" s="67">
        <v>7474764.28</v>
      </c>
      <c r="F71" s="67">
        <v>9045</v>
      </c>
      <c r="G71" s="67">
        <v>125836.56</v>
      </c>
      <c r="H71" s="28" t="s">
        <v>42</v>
      </c>
      <c r="I71" s="67">
        <v>80600</v>
      </c>
      <c r="J71" s="67">
        <f>5891594.8+216200</f>
        <v>6107794.8</v>
      </c>
      <c r="K71" s="67">
        <v>5514825.58</v>
      </c>
      <c r="L71" s="67">
        <v>5670185.28</v>
      </c>
      <c r="M71" s="67">
        <v>445815.5</v>
      </c>
      <c r="N71" s="38"/>
      <c r="O71" s="38" t="s">
        <v>121</v>
      </c>
    </row>
    <row r="72" spans="1:15" s="43" customFormat="1" ht="16.5" customHeight="1">
      <c r="A72" s="38"/>
      <c r="B72" s="66" t="s">
        <v>122</v>
      </c>
      <c r="D72" s="69"/>
      <c r="E72" s="67">
        <v>6192414.35</v>
      </c>
      <c r="F72" s="67">
        <v>14102</v>
      </c>
      <c r="G72" s="67">
        <v>66072.77</v>
      </c>
      <c r="H72" s="28" t="s">
        <v>42</v>
      </c>
      <c r="I72" s="67">
        <v>165423.7</v>
      </c>
      <c r="J72" s="67">
        <f>4458322.9+3593446</f>
        <v>8051768.9</v>
      </c>
      <c r="K72" s="67">
        <v>4399666.07</v>
      </c>
      <c r="L72" s="67">
        <v>4841009.53</v>
      </c>
      <c r="M72" s="67">
        <v>730109</v>
      </c>
      <c r="N72" s="38"/>
      <c r="O72" s="38" t="s">
        <v>123</v>
      </c>
    </row>
    <row r="73" spans="1:15" s="43" customFormat="1" ht="16.5" customHeight="1">
      <c r="A73" s="38"/>
      <c r="B73" s="66" t="s">
        <v>124</v>
      </c>
      <c r="D73" s="69"/>
      <c r="E73" s="67">
        <v>9495106.73</v>
      </c>
      <c r="F73" s="67">
        <v>92833.5</v>
      </c>
      <c r="G73" s="67">
        <v>52938.01</v>
      </c>
      <c r="H73" s="28" t="s">
        <v>42</v>
      </c>
      <c r="I73" s="67">
        <v>181400</v>
      </c>
      <c r="J73" s="67">
        <f>8415545+9202600</f>
        <v>17618145</v>
      </c>
      <c r="K73" s="67">
        <v>10579078.41</v>
      </c>
      <c r="L73" s="67">
        <v>13304375</v>
      </c>
      <c r="M73" s="67">
        <v>2118252.31</v>
      </c>
      <c r="N73" s="38"/>
      <c r="O73" s="38" t="s">
        <v>125</v>
      </c>
    </row>
    <row r="74" spans="1:15" s="43" customFormat="1" ht="16.5" customHeight="1">
      <c r="A74" s="38"/>
      <c r="B74" s="66" t="s">
        <v>126</v>
      </c>
      <c r="D74" s="69"/>
      <c r="E74" s="67">
        <v>8897908</v>
      </c>
      <c r="F74" s="67">
        <v>530315</v>
      </c>
      <c r="G74" s="67">
        <v>704809</v>
      </c>
      <c r="H74" s="28" t="s">
        <v>42</v>
      </c>
      <c r="I74" s="67">
        <v>131240</v>
      </c>
      <c r="J74" s="67">
        <f>4522824+2189613</f>
        <v>6712437</v>
      </c>
      <c r="K74" s="67">
        <v>9617352</v>
      </c>
      <c r="L74" s="67">
        <v>844800</v>
      </c>
      <c r="M74" s="67">
        <v>770746.59</v>
      </c>
      <c r="N74" s="38"/>
      <c r="O74" s="38" t="s">
        <v>127</v>
      </c>
    </row>
    <row r="75" spans="1:15" s="43" customFormat="1" ht="16.5" customHeight="1">
      <c r="A75" s="38"/>
      <c r="B75" s="66" t="s">
        <v>128</v>
      </c>
      <c r="D75" s="69"/>
      <c r="E75" s="67">
        <v>7289902.95</v>
      </c>
      <c r="F75" s="67">
        <v>35828</v>
      </c>
      <c r="G75" s="67">
        <v>57468.85</v>
      </c>
      <c r="H75" s="28" t="s">
        <v>42</v>
      </c>
      <c r="I75" s="67">
        <v>90680</v>
      </c>
      <c r="J75" s="67">
        <v>21820266.62</v>
      </c>
      <c r="K75" s="67">
        <v>4642505.99</v>
      </c>
      <c r="L75" s="67">
        <v>21313360.88</v>
      </c>
      <c r="M75" s="67">
        <v>463336</v>
      </c>
      <c r="N75" s="38"/>
      <c r="O75" s="38" t="s">
        <v>129</v>
      </c>
    </row>
    <row r="76" spans="1:15" s="43" customFormat="1" ht="16.5" customHeight="1">
      <c r="A76" s="38"/>
      <c r="B76" s="66" t="s">
        <v>130</v>
      </c>
      <c r="D76" s="69"/>
      <c r="E76" s="67">
        <v>8090509.22</v>
      </c>
      <c r="F76" s="67">
        <v>352825.5</v>
      </c>
      <c r="G76" s="67">
        <v>10960.2</v>
      </c>
      <c r="H76" s="41">
        <v>571421</v>
      </c>
      <c r="I76" s="67">
        <v>170300</v>
      </c>
      <c r="J76" s="67">
        <f>3926472+4231826.98</f>
        <v>8158298.98</v>
      </c>
      <c r="K76" s="67">
        <v>8415997.4</v>
      </c>
      <c r="L76" s="67">
        <v>4212505.5</v>
      </c>
      <c r="M76" s="67">
        <v>1014091.35</v>
      </c>
      <c r="N76" s="38"/>
      <c r="O76" s="38" t="s">
        <v>131</v>
      </c>
    </row>
    <row r="77" spans="1:16" s="75" customFormat="1" ht="16.5" customHeight="1">
      <c r="A77" s="62" t="s">
        <v>132</v>
      </c>
      <c r="B77" s="62"/>
      <c r="C77" s="71"/>
      <c r="D77" s="72"/>
      <c r="E77" s="70">
        <f>SUM(E78:E81)</f>
        <v>27735836.09</v>
      </c>
      <c r="F77" s="70">
        <f>SUM(F78:F81)</f>
        <v>755800.32</v>
      </c>
      <c r="G77" s="70">
        <f aca="true" t="shared" si="6" ref="G77:M77">SUM(G78:G81)</f>
        <v>161432.75</v>
      </c>
      <c r="H77" s="70">
        <f t="shared" si="6"/>
        <v>160000</v>
      </c>
      <c r="I77" s="70">
        <f t="shared" si="6"/>
        <v>309466.02</v>
      </c>
      <c r="J77" s="70">
        <f t="shared" si="6"/>
        <v>23891778</v>
      </c>
      <c r="K77" s="70">
        <f t="shared" si="6"/>
        <v>28204532.93</v>
      </c>
      <c r="L77" s="70">
        <f t="shared" si="6"/>
        <v>23927592</v>
      </c>
      <c r="M77" s="70">
        <f t="shared" si="6"/>
        <v>2765476.8</v>
      </c>
      <c r="N77" s="73"/>
      <c r="O77" s="74" t="s">
        <v>133</v>
      </c>
      <c r="P77" s="48"/>
    </row>
    <row r="78" spans="1:16" s="16" customFormat="1" ht="16.5" customHeight="1">
      <c r="A78" s="38"/>
      <c r="B78" s="66" t="s">
        <v>134</v>
      </c>
      <c r="C78" s="43"/>
      <c r="D78" s="69"/>
      <c r="E78" s="67">
        <v>6973977.86</v>
      </c>
      <c r="F78" s="67">
        <v>168881.2</v>
      </c>
      <c r="G78" s="67">
        <v>58860.98</v>
      </c>
      <c r="H78" s="28" t="s">
        <v>42</v>
      </c>
      <c r="I78" s="67">
        <v>79750</v>
      </c>
      <c r="J78" s="67">
        <v>5598234</v>
      </c>
      <c r="K78" s="67">
        <v>7585572.94</v>
      </c>
      <c r="L78" s="67">
        <v>4381291</v>
      </c>
      <c r="M78" s="67">
        <v>970040.8</v>
      </c>
      <c r="N78" s="38"/>
      <c r="O78" s="38" t="s">
        <v>135</v>
      </c>
      <c r="P78" s="43"/>
    </row>
    <row r="79" spans="1:16" s="16" customFormat="1" ht="16.5" customHeight="1">
      <c r="A79" s="38"/>
      <c r="B79" s="66" t="s">
        <v>136</v>
      </c>
      <c r="C79" s="43"/>
      <c r="D79" s="69"/>
      <c r="E79" s="67">
        <v>6844512.37</v>
      </c>
      <c r="F79" s="67">
        <v>155712</v>
      </c>
      <c r="G79" s="67">
        <v>33348.49</v>
      </c>
      <c r="H79" s="28" t="s">
        <v>42</v>
      </c>
      <c r="I79" s="67">
        <v>58196</v>
      </c>
      <c r="J79" s="67">
        <f>3800973+2254158</f>
        <v>6055131</v>
      </c>
      <c r="K79" s="67">
        <v>9441933.6</v>
      </c>
      <c r="L79" s="67">
        <v>6580706</v>
      </c>
      <c r="M79" s="67">
        <v>1187700</v>
      </c>
      <c r="N79" s="38"/>
      <c r="O79" s="38" t="s">
        <v>137</v>
      </c>
      <c r="P79" s="43"/>
    </row>
    <row r="80" spans="1:16" s="16" customFormat="1" ht="16.5" customHeight="1">
      <c r="A80" s="38"/>
      <c r="B80" s="66" t="s">
        <v>138</v>
      </c>
      <c r="C80" s="43"/>
      <c r="D80" s="69"/>
      <c r="E80" s="67">
        <v>5865150.7</v>
      </c>
      <c r="F80" s="67">
        <v>246822.25</v>
      </c>
      <c r="G80" s="67">
        <v>50435.4</v>
      </c>
      <c r="H80" s="28" t="s">
        <v>42</v>
      </c>
      <c r="I80" s="67">
        <v>95000.02</v>
      </c>
      <c r="J80" s="67">
        <v>4459749</v>
      </c>
      <c r="K80" s="67">
        <v>5020413.3</v>
      </c>
      <c r="L80" s="67">
        <v>5065995</v>
      </c>
      <c r="M80" s="67">
        <v>235000</v>
      </c>
      <c r="N80" s="38"/>
      <c r="O80" s="38" t="s">
        <v>139</v>
      </c>
      <c r="P80" s="43"/>
    </row>
    <row r="81" spans="1:16" s="16" customFormat="1" ht="16.5" customHeight="1">
      <c r="A81" s="50"/>
      <c r="B81" s="76" t="s">
        <v>140</v>
      </c>
      <c r="C81" s="77"/>
      <c r="D81" s="78"/>
      <c r="E81" s="79">
        <v>8052195.16</v>
      </c>
      <c r="F81" s="79">
        <v>184384.87</v>
      </c>
      <c r="G81" s="79">
        <v>18787.88</v>
      </c>
      <c r="H81" s="80">
        <v>160000</v>
      </c>
      <c r="I81" s="79">
        <v>76520</v>
      </c>
      <c r="J81" s="79">
        <v>7778664</v>
      </c>
      <c r="K81" s="79">
        <v>6156613.09</v>
      </c>
      <c r="L81" s="79">
        <v>7899600</v>
      </c>
      <c r="M81" s="79">
        <v>372736</v>
      </c>
      <c r="N81" s="50"/>
      <c r="O81" s="50" t="s">
        <v>141</v>
      </c>
      <c r="P81" s="43"/>
    </row>
    <row r="82" spans="1:16" s="7" customFormat="1" ht="18" customHeight="1">
      <c r="A82" s="6"/>
      <c r="B82" s="81"/>
      <c r="F82" s="9"/>
      <c r="G82" s="9"/>
      <c r="H82" s="9"/>
      <c r="I82" s="82"/>
      <c r="P82" s="9"/>
    </row>
    <row r="83" spans="2:16" s="1" customFormat="1" ht="21">
      <c r="B83" s="2" t="s">
        <v>0</v>
      </c>
      <c r="C83" s="3">
        <v>17.3</v>
      </c>
      <c r="D83" s="2" t="s">
        <v>73</v>
      </c>
      <c r="P83" s="4"/>
    </row>
    <row r="84" spans="2:4" s="5" customFormat="1" ht="21">
      <c r="B84" s="6" t="s">
        <v>2</v>
      </c>
      <c r="C84" s="3">
        <v>17.3</v>
      </c>
      <c r="D84" s="6" t="s">
        <v>3</v>
      </c>
    </row>
    <row r="85" spans="4:16" s="7" customFormat="1" ht="20.25" customHeight="1">
      <c r="D85" s="8" t="s">
        <v>74</v>
      </c>
      <c r="E85" s="8"/>
      <c r="F85" s="8"/>
      <c r="G85" s="8"/>
      <c r="P85" s="9"/>
    </row>
    <row r="86" spans="1:16" s="7" customFormat="1" ht="18.75" customHeight="1">
      <c r="A86" s="102" t="s">
        <v>5</v>
      </c>
      <c r="B86" s="103"/>
      <c r="C86" s="103"/>
      <c r="D86" s="104"/>
      <c r="E86" s="109" t="s">
        <v>6</v>
      </c>
      <c r="F86" s="102"/>
      <c r="G86" s="102"/>
      <c r="H86" s="102"/>
      <c r="I86" s="102"/>
      <c r="J86" s="110"/>
      <c r="K86" s="111" t="s">
        <v>7</v>
      </c>
      <c r="L86" s="112"/>
      <c r="M86" s="112"/>
      <c r="N86" s="10" t="s">
        <v>8</v>
      </c>
      <c r="O86" s="11"/>
      <c r="P86" s="9"/>
    </row>
    <row r="87" spans="1:16" s="7" customFormat="1" ht="16.5" customHeight="1">
      <c r="A87" s="105"/>
      <c r="B87" s="105"/>
      <c r="C87" s="105"/>
      <c r="D87" s="106"/>
      <c r="E87" s="113" t="s">
        <v>9</v>
      </c>
      <c r="F87" s="114"/>
      <c r="G87" s="114"/>
      <c r="H87" s="114"/>
      <c r="I87" s="114"/>
      <c r="J87" s="115"/>
      <c r="K87" s="116" t="s">
        <v>10</v>
      </c>
      <c r="L87" s="117"/>
      <c r="M87" s="118"/>
      <c r="N87" s="13"/>
      <c r="O87" s="14"/>
      <c r="P87" s="9"/>
    </row>
    <row r="88" spans="1:16" s="7" customFormat="1" ht="18.75" customHeight="1">
      <c r="A88" s="105"/>
      <c r="B88" s="105"/>
      <c r="C88" s="105"/>
      <c r="D88" s="106"/>
      <c r="E88" s="15"/>
      <c r="F88" s="15"/>
      <c r="G88" s="15"/>
      <c r="H88" s="15"/>
      <c r="I88" s="16"/>
      <c r="J88" s="17"/>
      <c r="K88" s="17"/>
      <c r="L88" s="17" t="s">
        <v>7</v>
      </c>
      <c r="M88" s="17" t="s">
        <v>7</v>
      </c>
      <c r="N88" s="100" t="s">
        <v>11</v>
      </c>
      <c r="O88" s="101"/>
      <c r="P88" s="18"/>
    </row>
    <row r="89" spans="1:16" s="7" customFormat="1" ht="18.75" customHeight="1">
      <c r="A89" s="105"/>
      <c r="B89" s="105"/>
      <c r="C89" s="105"/>
      <c r="D89" s="106"/>
      <c r="E89" s="15" t="s">
        <v>12</v>
      </c>
      <c r="F89" s="15" t="s">
        <v>13</v>
      </c>
      <c r="G89" s="15" t="s">
        <v>14</v>
      </c>
      <c r="H89" s="15" t="s">
        <v>15</v>
      </c>
      <c r="I89" s="15" t="s">
        <v>16</v>
      </c>
      <c r="J89" s="17" t="s">
        <v>17</v>
      </c>
      <c r="K89" s="17" t="s">
        <v>18</v>
      </c>
      <c r="L89" s="17" t="s">
        <v>19</v>
      </c>
      <c r="M89" s="17" t="s">
        <v>20</v>
      </c>
      <c r="N89" s="100" t="s">
        <v>21</v>
      </c>
      <c r="O89" s="101"/>
      <c r="P89" s="18"/>
    </row>
    <row r="90" spans="1:16" s="7" customFormat="1" ht="18.75" customHeight="1">
      <c r="A90" s="105"/>
      <c r="B90" s="105"/>
      <c r="C90" s="105"/>
      <c r="D90" s="106"/>
      <c r="E90" s="15" t="s">
        <v>22</v>
      </c>
      <c r="F90" s="15" t="s">
        <v>23</v>
      </c>
      <c r="G90" s="15" t="s">
        <v>24</v>
      </c>
      <c r="H90" s="15" t="s">
        <v>25</v>
      </c>
      <c r="I90" s="15" t="s">
        <v>26</v>
      </c>
      <c r="J90" s="17" t="s">
        <v>27</v>
      </c>
      <c r="K90" s="17" t="s">
        <v>28</v>
      </c>
      <c r="L90" s="17" t="s">
        <v>29</v>
      </c>
      <c r="M90" s="17" t="s">
        <v>30</v>
      </c>
      <c r="N90" s="100" t="s">
        <v>31</v>
      </c>
      <c r="O90" s="101"/>
      <c r="P90" s="18"/>
    </row>
    <row r="91" spans="1:16" s="7" customFormat="1" ht="18.75" customHeight="1">
      <c r="A91" s="107"/>
      <c r="B91" s="107"/>
      <c r="C91" s="107"/>
      <c r="D91" s="108"/>
      <c r="E91" s="19" t="s">
        <v>32</v>
      </c>
      <c r="F91" s="19" t="s">
        <v>33</v>
      </c>
      <c r="G91" s="19"/>
      <c r="H91" s="19" t="s">
        <v>34</v>
      </c>
      <c r="I91" s="19"/>
      <c r="J91" s="19"/>
      <c r="K91" s="19" t="s">
        <v>10</v>
      </c>
      <c r="L91" s="12" t="s">
        <v>35</v>
      </c>
      <c r="M91" s="19" t="s">
        <v>36</v>
      </c>
      <c r="N91" s="20"/>
      <c r="O91" s="21"/>
      <c r="P91" s="9"/>
    </row>
    <row r="92" spans="1:16" s="75" customFormat="1" ht="16.5" customHeight="1">
      <c r="A92" s="62" t="s">
        <v>142</v>
      </c>
      <c r="B92" s="62"/>
      <c r="C92" s="63"/>
      <c r="D92" s="64"/>
      <c r="E92" s="65">
        <f>SUM(E93:E96)</f>
        <v>43121517.28</v>
      </c>
      <c r="F92" s="65">
        <f aca="true" t="shared" si="7" ref="F92:M92">SUM(F93:F96)</f>
        <v>228607.5</v>
      </c>
      <c r="G92" s="65">
        <f t="shared" si="7"/>
        <v>98159.42</v>
      </c>
      <c r="H92" s="65">
        <f t="shared" si="7"/>
        <v>67671.06</v>
      </c>
      <c r="I92" s="65">
        <f t="shared" si="7"/>
        <v>868067</v>
      </c>
      <c r="J92" s="65">
        <f t="shared" si="7"/>
        <v>44679532.38</v>
      </c>
      <c r="K92" s="65">
        <f t="shared" si="7"/>
        <v>32895258.369999997</v>
      </c>
      <c r="L92" s="65">
        <f t="shared" si="7"/>
        <v>39638876.62</v>
      </c>
      <c r="M92" s="65">
        <f t="shared" si="7"/>
        <v>3956050</v>
      </c>
      <c r="N92" s="48"/>
      <c r="O92" s="75" t="s">
        <v>143</v>
      </c>
      <c r="P92" s="48"/>
    </row>
    <row r="93" spans="1:15" s="43" customFormat="1" ht="16.5" customHeight="1">
      <c r="A93" s="63"/>
      <c r="B93" s="38" t="s">
        <v>144</v>
      </c>
      <c r="C93" s="63"/>
      <c r="D93" s="64"/>
      <c r="E93" s="67">
        <v>11387848.88</v>
      </c>
      <c r="F93" s="67">
        <v>16480</v>
      </c>
      <c r="G93" s="28" t="s">
        <v>42</v>
      </c>
      <c r="H93" s="41">
        <v>67671.06</v>
      </c>
      <c r="I93" s="67">
        <v>288912</v>
      </c>
      <c r="J93" s="67">
        <f>5403055+7078878</f>
        <v>12481933</v>
      </c>
      <c r="K93" s="67">
        <v>6972237.06</v>
      </c>
      <c r="L93" s="67">
        <v>13910537.54</v>
      </c>
      <c r="M93" s="67">
        <v>298698</v>
      </c>
      <c r="O93" s="38" t="s">
        <v>145</v>
      </c>
    </row>
    <row r="94" spans="1:15" s="43" customFormat="1" ht="16.5" customHeight="1">
      <c r="A94" s="63"/>
      <c r="B94" s="38" t="s">
        <v>146</v>
      </c>
      <c r="C94" s="63"/>
      <c r="D94" s="64"/>
      <c r="E94" s="67">
        <v>11408437.72</v>
      </c>
      <c r="F94" s="67">
        <v>90865.5</v>
      </c>
      <c r="G94" s="67">
        <v>2438.56</v>
      </c>
      <c r="H94" s="28" t="s">
        <v>42</v>
      </c>
      <c r="I94" s="67">
        <v>125300</v>
      </c>
      <c r="J94" s="67">
        <v>6663484</v>
      </c>
      <c r="K94" s="67">
        <v>9441933.6</v>
      </c>
      <c r="L94" s="67">
        <v>6580706</v>
      </c>
      <c r="M94" s="67">
        <v>1187700</v>
      </c>
      <c r="O94" s="38" t="s">
        <v>147</v>
      </c>
    </row>
    <row r="95" spans="2:15" s="43" customFormat="1" ht="16.5" customHeight="1">
      <c r="B95" s="38" t="s">
        <v>148</v>
      </c>
      <c r="D95" s="69"/>
      <c r="E95" s="67">
        <v>10436944.01</v>
      </c>
      <c r="F95" s="67">
        <v>46570</v>
      </c>
      <c r="G95" s="67">
        <v>58955.24</v>
      </c>
      <c r="H95" s="28" t="s">
        <v>42</v>
      </c>
      <c r="I95" s="67">
        <v>223030</v>
      </c>
      <c r="J95" s="67">
        <f>9329174+2098750</f>
        <v>11427924</v>
      </c>
      <c r="K95" s="67">
        <v>8223684.35</v>
      </c>
      <c r="L95" s="67">
        <v>12580374</v>
      </c>
      <c r="M95" s="67">
        <v>895647</v>
      </c>
      <c r="O95" s="38" t="s">
        <v>149</v>
      </c>
    </row>
    <row r="96" spans="2:15" s="43" customFormat="1" ht="16.5" customHeight="1">
      <c r="B96" s="38" t="s">
        <v>150</v>
      </c>
      <c r="D96" s="69"/>
      <c r="E96" s="67">
        <v>9888286.67</v>
      </c>
      <c r="F96" s="67">
        <v>74692</v>
      </c>
      <c r="G96" s="67">
        <v>36765.62</v>
      </c>
      <c r="H96" s="28" t="s">
        <v>42</v>
      </c>
      <c r="I96" s="67">
        <v>230825</v>
      </c>
      <c r="J96" s="67">
        <f>5649062+8457129.38</f>
        <v>14106191.38</v>
      </c>
      <c r="K96" s="67">
        <v>8257403.36</v>
      </c>
      <c r="L96" s="67">
        <v>6567259.08</v>
      </c>
      <c r="M96" s="67">
        <v>1574005</v>
      </c>
      <c r="O96" s="38" t="s">
        <v>151</v>
      </c>
    </row>
    <row r="97" spans="1:16" s="75" customFormat="1" ht="16.5" customHeight="1">
      <c r="A97" s="44" t="s">
        <v>152</v>
      </c>
      <c r="B97" s="44"/>
      <c r="C97" s="63"/>
      <c r="D97" s="64"/>
      <c r="E97" s="70">
        <f>SUM(E98:E102)</f>
        <v>45066846.53</v>
      </c>
      <c r="F97" s="70">
        <f aca="true" t="shared" si="8" ref="F97:M97">SUM(F98:F102)</f>
        <v>969918.8</v>
      </c>
      <c r="G97" s="70">
        <f t="shared" si="8"/>
        <v>315803.70999999996</v>
      </c>
      <c r="H97" s="70">
        <f t="shared" si="8"/>
        <v>107520.5</v>
      </c>
      <c r="I97" s="70">
        <f t="shared" si="8"/>
        <v>744710.09</v>
      </c>
      <c r="J97" s="70">
        <f t="shared" si="8"/>
        <v>40871021.22</v>
      </c>
      <c r="K97" s="70">
        <f t="shared" si="8"/>
        <v>34545069.18</v>
      </c>
      <c r="L97" s="70">
        <f t="shared" si="8"/>
        <v>40777407.92</v>
      </c>
      <c r="M97" s="70">
        <f t="shared" si="8"/>
        <v>8552565.71</v>
      </c>
      <c r="N97" s="48"/>
      <c r="O97" s="75" t="s">
        <v>153</v>
      </c>
      <c r="P97" s="48"/>
    </row>
    <row r="98" spans="1:16" s="16" customFormat="1" ht="16.5" customHeight="1">
      <c r="A98" s="63"/>
      <c r="B98" s="16" t="s">
        <v>154</v>
      </c>
      <c r="C98" s="63"/>
      <c r="D98" s="64"/>
      <c r="E98" s="67">
        <v>9280897.21</v>
      </c>
      <c r="F98" s="67">
        <v>338900</v>
      </c>
      <c r="G98" s="67">
        <v>54720.49</v>
      </c>
      <c r="H98" s="28" t="s">
        <v>42</v>
      </c>
      <c r="I98" s="67">
        <v>155730</v>
      </c>
      <c r="J98" s="67">
        <v>5385547</v>
      </c>
      <c r="K98" s="67">
        <v>9276490.88</v>
      </c>
      <c r="L98" s="67">
        <v>13620197</v>
      </c>
      <c r="M98" s="67">
        <v>529472.34</v>
      </c>
      <c r="N98" s="43"/>
      <c r="O98" s="83" t="s">
        <v>155</v>
      </c>
      <c r="P98" s="43"/>
    </row>
    <row r="99" spans="2:15" s="43" customFormat="1" ht="16.5" customHeight="1">
      <c r="B99" s="43" t="s">
        <v>156</v>
      </c>
      <c r="D99" s="69"/>
      <c r="E99" s="67">
        <v>11010171.95</v>
      </c>
      <c r="F99" s="67">
        <v>269409</v>
      </c>
      <c r="G99" s="67">
        <v>51084.88</v>
      </c>
      <c r="H99" s="28" t="s">
        <v>42</v>
      </c>
      <c r="I99" s="67">
        <v>161179.62</v>
      </c>
      <c r="J99" s="41">
        <v>7017944</v>
      </c>
      <c r="K99" s="67">
        <v>8857200.05</v>
      </c>
      <c r="L99" s="67">
        <v>9680378.68</v>
      </c>
      <c r="M99" s="67">
        <v>2300597.97</v>
      </c>
      <c r="O99" s="38" t="s">
        <v>157</v>
      </c>
    </row>
    <row r="100" spans="2:15" s="43" customFormat="1" ht="16.5" customHeight="1">
      <c r="B100" s="43" t="s">
        <v>158</v>
      </c>
      <c r="D100" s="69"/>
      <c r="E100" s="67">
        <v>7376649.47</v>
      </c>
      <c r="F100" s="67">
        <v>117084</v>
      </c>
      <c r="G100" s="28" t="s">
        <v>42</v>
      </c>
      <c r="H100" s="28" t="s">
        <v>42</v>
      </c>
      <c r="I100" s="67">
        <v>85400.47</v>
      </c>
      <c r="J100" s="67">
        <v>5847733</v>
      </c>
      <c r="K100" s="67">
        <v>5693600</v>
      </c>
      <c r="L100" s="67">
        <v>4775290</v>
      </c>
      <c r="M100" s="67">
        <v>4649461.4</v>
      </c>
      <c r="O100" s="38" t="s">
        <v>159</v>
      </c>
    </row>
    <row r="101" spans="2:15" s="43" customFormat="1" ht="16.5" customHeight="1">
      <c r="B101" s="43" t="s">
        <v>160</v>
      </c>
      <c r="D101" s="69"/>
      <c r="E101" s="67">
        <v>9833880.21</v>
      </c>
      <c r="F101" s="67">
        <v>214143</v>
      </c>
      <c r="G101" s="67">
        <v>68125.42</v>
      </c>
      <c r="H101" s="41">
        <v>107520.5</v>
      </c>
      <c r="I101" s="67">
        <v>87000</v>
      </c>
      <c r="J101" s="67">
        <v>10662207</v>
      </c>
      <c r="K101" s="67">
        <v>4839505.25</v>
      </c>
      <c r="L101" s="67">
        <v>8776646.24</v>
      </c>
      <c r="M101" s="67">
        <v>521502</v>
      </c>
      <c r="O101" s="38" t="s">
        <v>161</v>
      </c>
    </row>
    <row r="102" spans="1:16" s="16" customFormat="1" ht="16.5" customHeight="1">
      <c r="A102" s="63"/>
      <c r="B102" s="16" t="s">
        <v>162</v>
      </c>
      <c r="C102" s="63"/>
      <c r="D102" s="64"/>
      <c r="E102" s="67">
        <v>7565247.69</v>
      </c>
      <c r="F102" s="67">
        <v>30382.8</v>
      </c>
      <c r="G102" s="67">
        <v>141872.92</v>
      </c>
      <c r="H102" s="28" t="s">
        <v>42</v>
      </c>
      <c r="I102" s="67">
        <v>255400</v>
      </c>
      <c r="J102" s="67">
        <f>377222+11580368.22</f>
        <v>11957590.22</v>
      </c>
      <c r="K102" s="67">
        <v>5878273</v>
      </c>
      <c r="L102" s="67">
        <v>3924896</v>
      </c>
      <c r="M102" s="67">
        <v>551532</v>
      </c>
      <c r="N102" s="43"/>
      <c r="O102" s="38" t="s">
        <v>163</v>
      </c>
      <c r="P102" s="43"/>
    </row>
    <row r="103" spans="1:15" s="48" customFormat="1" ht="16.5" customHeight="1">
      <c r="A103" s="44" t="s">
        <v>164</v>
      </c>
      <c r="D103" s="62"/>
      <c r="E103" s="70">
        <f>SUM(E104:E107,E119:E120)</f>
        <v>49429972.129999995</v>
      </c>
      <c r="F103" s="70">
        <f aca="true" t="shared" si="9" ref="F103:M103">SUM(F104:F107,F119:F120)</f>
        <v>902704.0700000001</v>
      </c>
      <c r="G103" s="70">
        <f t="shared" si="9"/>
        <v>276622.5</v>
      </c>
      <c r="H103" s="28" t="s">
        <v>42</v>
      </c>
      <c r="I103" s="70">
        <f t="shared" si="9"/>
        <v>811923.53</v>
      </c>
      <c r="J103" s="70">
        <f t="shared" si="9"/>
        <v>53954552.83</v>
      </c>
      <c r="K103" s="70">
        <f t="shared" si="9"/>
        <v>39841407.52</v>
      </c>
      <c r="L103" s="70">
        <f t="shared" si="9"/>
        <v>32130023.65</v>
      </c>
      <c r="M103" s="70">
        <f t="shared" si="9"/>
        <v>3973908.81</v>
      </c>
      <c r="O103" s="44" t="s">
        <v>165</v>
      </c>
    </row>
    <row r="104" spans="2:15" s="43" customFormat="1" ht="16.5" customHeight="1">
      <c r="B104" s="38" t="s">
        <v>166</v>
      </c>
      <c r="D104" s="69"/>
      <c r="E104" s="67">
        <v>7394368.03</v>
      </c>
      <c r="F104" s="67">
        <v>311694.87</v>
      </c>
      <c r="G104" s="67">
        <v>25064.43</v>
      </c>
      <c r="H104" s="28" t="s">
        <v>42</v>
      </c>
      <c r="I104" s="67">
        <v>83000</v>
      </c>
      <c r="J104" s="67">
        <f>7357236+467289</f>
        <v>7824525</v>
      </c>
      <c r="K104" s="67">
        <v>6644545.19</v>
      </c>
      <c r="L104" s="67">
        <v>8409279.25</v>
      </c>
      <c r="M104" s="67">
        <v>376555.64</v>
      </c>
      <c r="O104" s="38" t="s">
        <v>167</v>
      </c>
    </row>
    <row r="105" spans="1:16" s="16" customFormat="1" ht="16.5" customHeight="1">
      <c r="A105" s="43"/>
      <c r="B105" s="16" t="s">
        <v>168</v>
      </c>
      <c r="C105" s="43"/>
      <c r="D105" s="69"/>
      <c r="E105" s="67">
        <v>7887912.42</v>
      </c>
      <c r="F105" s="67">
        <v>131519.45</v>
      </c>
      <c r="G105" s="67">
        <v>46730.75</v>
      </c>
      <c r="H105" s="28" t="s">
        <v>42</v>
      </c>
      <c r="I105" s="67">
        <v>77480</v>
      </c>
      <c r="J105" s="67">
        <f>6712079+2100000</f>
        <v>8812079</v>
      </c>
      <c r="K105" s="67">
        <v>5979094.91</v>
      </c>
      <c r="L105" s="67">
        <v>6688884.1</v>
      </c>
      <c r="M105" s="67">
        <v>525537.35</v>
      </c>
      <c r="N105" s="43"/>
      <c r="O105" s="38" t="s">
        <v>169</v>
      </c>
      <c r="P105" s="43"/>
    </row>
    <row r="106" spans="1:16" s="16" customFormat="1" ht="16.5" customHeight="1">
      <c r="A106" s="43"/>
      <c r="B106" s="43" t="s">
        <v>170</v>
      </c>
      <c r="C106" s="43"/>
      <c r="D106" s="69"/>
      <c r="E106" s="84">
        <v>10471266.4</v>
      </c>
      <c r="F106" s="84">
        <v>221405</v>
      </c>
      <c r="G106" s="84">
        <v>59748.16</v>
      </c>
      <c r="H106" s="28" t="s">
        <v>42</v>
      </c>
      <c r="I106" s="84">
        <v>108100</v>
      </c>
      <c r="J106" s="84">
        <f>7177737+546200</f>
        <v>7723937</v>
      </c>
      <c r="K106" s="84">
        <v>7361785.29</v>
      </c>
      <c r="L106" s="84">
        <v>5366669.43</v>
      </c>
      <c r="M106" s="84">
        <v>776766</v>
      </c>
      <c r="N106" s="43"/>
      <c r="O106" s="38" t="s">
        <v>171</v>
      </c>
      <c r="P106" s="43"/>
    </row>
    <row r="107" spans="1:16" s="16" customFormat="1" ht="16.5" customHeight="1">
      <c r="A107" s="77"/>
      <c r="B107" s="77" t="s">
        <v>172</v>
      </c>
      <c r="C107" s="77"/>
      <c r="D107" s="78"/>
      <c r="E107" s="79">
        <v>7267903.45</v>
      </c>
      <c r="F107" s="79">
        <v>134073.25</v>
      </c>
      <c r="G107" s="79">
        <v>52909.12</v>
      </c>
      <c r="H107" s="36" t="s">
        <v>42</v>
      </c>
      <c r="I107" s="79">
        <v>209000</v>
      </c>
      <c r="J107" s="79">
        <v>6382403.13</v>
      </c>
      <c r="K107" s="79">
        <v>8431580.42</v>
      </c>
      <c r="L107" s="79">
        <v>5520429.79</v>
      </c>
      <c r="M107" s="79">
        <v>354590.15</v>
      </c>
      <c r="N107" s="77"/>
      <c r="O107" s="50" t="s">
        <v>173</v>
      </c>
      <c r="P107" s="43"/>
    </row>
    <row r="108" spans="1:16" s="16" customFormat="1" ht="16.5" customHeight="1">
      <c r="A108" s="43"/>
      <c r="B108" s="43"/>
      <c r="C108" s="43"/>
      <c r="D108" s="43"/>
      <c r="E108" s="85"/>
      <c r="F108" s="85"/>
      <c r="G108" s="85"/>
      <c r="H108" s="86"/>
      <c r="I108" s="85"/>
      <c r="J108" s="85"/>
      <c r="K108" s="85"/>
      <c r="L108" s="85"/>
      <c r="M108" s="85"/>
      <c r="N108" s="43"/>
      <c r="O108" s="38"/>
      <c r="P108" s="43"/>
    </row>
    <row r="109" spans="1:16" s="7" customFormat="1" ht="19.5" customHeight="1">
      <c r="A109" s="82"/>
      <c r="F109" s="9"/>
      <c r="G109" s="9"/>
      <c r="H109" s="9"/>
      <c r="I109" s="82"/>
      <c r="P109" s="9"/>
    </row>
    <row r="110" spans="2:16" s="1" customFormat="1" ht="21">
      <c r="B110" s="2" t="s">
        <v>0</v>
      </c>
      <c r="C110" s="3">
        <v>17.3</v>
      </c>
      <c r="D110" s="2" t="s">
        <v>73</v>
      </c>
      <c r="P110" s="4"/>
    </row>
    <row r="111" spans="2:4" s="5" customFormat="1" ht="21">
      <c r="B111" s="6" t="s">
        <v>2</v>
      </c>
      <c r="C111" s="3">
        <v>17.3</v>
      </c>
      <c r="D111" s="6" t="s">
        <v>3</v>
      </c>
    </row>
    <row r="112" spans="4:16" s="7" customFormat="1" ht="20.25" customHeight="1">
      <c r="D112" s="8" t="s">
        <v>74</v>
      </c>
      <c r="E112" s="8"/>
      <c r="F112" s="8"/>
      <c r="G112" s="8"/>
      <c r="P112" s="9"/>
    </row>
    <row r="113" spans="1:16" s="7" customFormat="1" ht="18.75" customHeight="1">
      <c r="A113" s="102" t="s">
        <v>5</v>
      </c>
      <c r="B113" s="103"/>
      <c r="C113" s="103"/>
      <c r="D113" s="104"/>
      <c r="E113" s="109" t="s">
        <v>6</v>
      </c>
      <c r="F113" s="102"/>
      <c r="G113" s="102"/>
      <c r="H113" s="102"/>
      <c r="I113" s="102"/>
      <c r="J113" s="110"/>
      <c r="K113" s="111" t="s">
        <v>7</v>
      </c>
      <c r="L113" s="112"/>
      <c r="M113" s="112"/>
      <c r="N113" s="10" t="s">
        <v>8</v>
      </c>
      <c r="O113" s="11"/>
      <c r="P113" s="9"/>
    </row>
    <row r="114" spans="1:16" s="7" customFormat="1" ht="16.5" customHeight="1">
      <c r="A114" s="105"/>
      <c r="B114" s="105"/>
      <c r="C114" s="105"/>
      <c r="D114" s="106"/>
      <c r="E114" s="113" t="s">
        <v>9</v>
      </c>
      <c r="F114" s="114"/>
      <c r="G114" s="114"/>
      <c r="H114" s="114"/>
      <c r="I114" s="114"/>
      <c r="J114" s="115"/>
      <c r="K114" s="116" t="s">
        <v>10</v>
      </c>
      <c r="L114" s="117"/>
      <c r="M114" s="118"/>
      <c r="N114" s="13"/>
      <c r="O114" s="14"/>
      <c r="P114" s="9"/>
    </row>
    <row r="115" spans="1:16" s="7" customFormat="1" ht="18.75" customHeight="1">
      <c r="A115" s="105"/>
      <c r="B115" s="105"/>
      <c r="C115" s="105"/>
      <c r="D115" s="106"/>
      <c r="E115" s="15"/>
      <c r="F115" s="15"/>
      <c r="G115" s="15"/>
      <c r="H115" s="15"/>
      <c r="I115" s="16"/>
      <c r="J115" s="17"/>
      <c r="K115" s="17"/>
      <c r="L115" s="17" t="s">
        <v>7</v>
      </c>
      <c r="M115" s="17" t="s">
        <v>7</v>
      </c>
      <c r="N115" s="100" t="s">
        <v>11</v>
      </c>
      <c r="O115" s="101"/>
      <c r="P115" s="18"/>
    </row>
    <row r="116" spans="1:16" s="7" customFormat="1" ht="18.75" customHeight="1">
      <c r="A116" s="105"/>
      <c r="B116" s="105"/>
      <c r="C116" s="105"/>
      <c r="D116" s="106"/>
      <c r="E116" s="15" t="s">
        <v>12</v>
      </c>
      <c r="F116" s="15" t="s">
        <v>13</v>
      </c>
      <c r="G116" s="15" t="s">
        <v>14</v>
      </c>
      <c r="H116" s="15" t="s">
        <v>15</v>
      </c>
      <c r="I116" s="15" t="s">
        <v>16</v>
      </c>
      <c r="J116" s="17" t="s">
        <v>17</v>
      </c>
      <c r="K116" s="17" t="s">
        <v>18</v>
      </c>
      <c r="L116" s="17" t="s">
        <v>19</v>
      </c>
      <c r="M116" s="17" t="s">
        <v>20</v>
      </c>
      <c r="N116" s="100" t="s">
        <v>21</v>
      </c>
      <c r="O116" s="101"/>
      <c r="P116" s="18"/>
    </row>
    <row r="117" spans="1:16" s="7" customFormat="1" ht="18.75" customHeight="1">
      <c r="A117" s="105"/>
      <c r="B117" s="105"/>
      <c r="C117" s="105"/>
      <c r="D117" s="106"/>
      <c r="E117" s="15" t="s">
        <v>22</v>
      </c>
      <c r="F117" s="15" t="s">
        <v>23</v>
      </c>
      <c r="G117" s="15" t="s">
        <v>24</v>
      </c>
      <c r="H117" s="15" t="s">
        <v>25</v>
      </c>
      <c r="I117" s="15" t="s">
        <v>26</v>
      </c>
      <c r="J117" s="17" t="s">
        <v>27</v>
      </c>
      <c r="K117" s="17" t="s">
        <v>28</v>
      </c>
      <c r="L117" s="17" t="s">
        <v>29</v>
      </c>
      <c r="M117" s="17" t="s">
        <v>30</v>
      </c>
      <c r="N117" s="100" t="s">
        <v>31</v>
      </c>
      <c r="O117" s="101"/>
      <c r="P117" s="18"/>
    </row>
    <row r="118" spans="1:16" s="7" customFormat="1" ht="18.75" customHeight="1">
      <c r="A118" s="107"/>
      <c r="B118" s="107"/>
      <c r="C118" s="107"/>
      <c r="D118" s="108"/>
      <c r="E118" s="19" t="s">
        <v>32</v>
      </c>
      <c r="F118" s="19" t="s">
        <v>33</v>
      </c>
      <c r="G118" s="19"/>
      <c r="H118" s="19" t="s">
        <v>34</v>
      </c>
      <c r="I118" s="19"/>
      <c r="J118" s="19"/>
      <c r="K118" s="19" t="s">
        <v>10</v>
      </c>
      <c r="L118" s="12" t="s">
        <v>35</v>
      </c>
      <c r="M118" s="19" t="s">
        <v>36</v>
      </c>
      <c r="N118" s="20"/>
      <c r="O118" s="21"/>
      <c r="P118" s="9"/>
    </row>
    <row r="119" spans="1:212" s="93" customFormat="1" ht="16.5" customHeight="1">
      <c r="A119" s="87"/>
      <c r="B119" s="88" t="s">
        <v>174</v>
      </c>
      <c r="C119" s="87"/>
      <c r="D119" s="89"/>
      <c r="E119" s="90">
        <v>8564089.49</v>
      </c>
      <c r="F119" s="41">
        <v>88447.5</v>
      </c>
      <c r="G119" s="41">
        <v>60381.33</v>
      </c>
      <c r="H119" s="28" t="s">
        <v>42</v>
      </c>
      <c r="I119" s="41">
        <v>88300.72</v>
      </c>
      <c r="J119" s="41">
        <f>10115473+2332655</f>
        <v>12448128</v>
      </c>
      <c r="K119" s="90">
        <v>5920520.25</v>
      </c>
      <c r="L119" s="90">
        <v>1881186</v>
      </c>
      <c r="M119" s="90">
        <v>1114295</v>
      </c>
      <c r="N119" s="91"/>
      <c r="O119" s="92" t="s">
        <v>175</v>
      </c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</row>
    <row r="120" spans="1:212" s="93" customFormat="1" ht="16.5" customHeight="1">
      <c r="A120" s="63"/>
      <c r="B120" s="38" t="s">
        <v>176</v>
      </c>
      <c r="C120" s="63"/>
      <c r="D120" s="64"/>
      <c r="E120" s="67">
        <v>7844432.34</v>
      </c>
      <c r="F120" s="67">
        <v>15564</v>
      </c>
      <c r="G120" s="67">
        <v>31788.71</v>
      </c>
      <c r="H120" s="28" t="s">
        <v>42</v>
      </c>
      <c r="I120" s="67">
        <v>246042.81</v>
      </c>
      <c r="J120" s="67">
        <f>6163480.7+4600000</f>
        <v>10763480.7</v>
      </c>
      <c r="K120" s="67">
        <v>5503881.46</v>
      </c>
      <c r="L120" s="67">
        <v>4263575.08</v>
      </c>
      <c r="M120" s="67">
        <v>826164.67</v>
      </c>
      <c r="N120" s="94"/>
      <c r="O120" s="38" t="s">
        <v>177</v>
      </c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</row>
    <row r="121" spans="1:212" s="96" customFormat="1" ht="16.5" customHeight="1">
      <c r="A121" s="44" t="s">
        <v>178</v>
      </c>
      <c r="B121" s="44"/>
      <c r="C121" s="63"/>
      <c r="D121" s="64"/>
      <c r="E121" s="46">
        <f>SUM(E122:E125)</f>
        <v>31140570.82</v>
      </c>
      <c r="F121" s="46">
        <f>SUM(F122:F125)</f>
        <v>554141</v>
      </c>
      <c r="G121" s="46">
        <f>SUM(G122:G125)</f>
        <v>421519.76000000007</v>
      </c>
      <c r="H121" s="28" t="s">
        <v>42</v>
      </c>
      <c r="I121" s="46">
        <f>SUM(I122:I125)</f>
        <v>682139.97</v>
      </c>
      <c r="J121" s="46">
        <f>SUM(J122:J125)</f>
        <v>40547600.72</v>
      </c>
      <c r="K121" s="46">
        <f>SUM(K122:K125)</f>
        <v>25429324.560000002</v>
      </c>
      <c r="L121" s="46">
        <f>SUM(L122:L125)</f>
        <v>33891262.3</v>
      </c>
      <c r="M121" s="46">
        <f>SUM(M122:M125)</f>
        <v>3137626.78</v>
      </c>
      <c r="N121" s="95"/>
      <c r="O121" s="44" t="s">
        <v>179</v>
      </c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</row>
    <row r="122" spans="1:212" s="93" customFormat="1" ht="16.5" customHeight="1">
      <c r="A122" s="63"/>
      <c r="B122" s="38" t="s">
        <v>180</v>
      </c>
      <c r="C122" s="63"/>
      <c r="D122" s="64"/>
      <c r="E122" s="41">
        <v>8259485.15</v>
      </c>
      <c r="F122" s="41">
        <v>151680</v>
      </c>
      <c r="G122" s="41">
        <v>106486.02</v>
      </c>
      <c r="H122" s="28" t="s">
        <v>42</v>
      </c>
      <c r="I122" s="41">
        <v>264950</v>
      </c>
      <c r="J122" s="41">
        <f>10114837+3074000</f>
        <v>13188837</v>
      </c>
      <c r="K122" s="41">
        <v>4897199.04</v>
      </c>
      <c r="L122" s="41">
        <v>9723854</v>
      </c>
      <c r="M122" s="41">
        <v>364720</v>
      </c>
      <c r="N122" s="94"/>
      <c r="O122" s="38" t="s">
        <v>181</v>
      </c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</row>
    <row r="123" spans="1:212" s="93" customFormat="1" ht="16.5" customHeight="1">
      <c r="A123" s="43"/>
      <c r="B123" s="38" t="s">
        <v>182</v>
      </c>
      <c r="C123" s="43"/>
      <c r="D123" s="69"/>
      <c r="E123" s="41">
        <v>7729718.27</v>
      </c>
      <c r="F123" s="41">
        <v>103716</v>
      </c>
      <c r="G123" s="41">
        <v>82831</v>
      </c>
      <c r="H123" s="28" t="s">
        <v>42</v>
      </c>
      <c r="I123" s="41">
        <v>139050</v>
      </c>
      <c r="J123" s="41">
        <f>4050482+14447991</f>
        <v>18498473</v>
      </c>
      <c r="K123" s="41">
        <v>6648265.69</v>
      </c>
      <c r="L123" s="41">
        <v>5326485</v>
      </c>
      <c r="M123" s="41">
        <v>917482.5</v>
      </c>
      <c r="N123" s="94"/>
      <c r="O123" s="38" t="s">
        <v>183</v>
      </c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</row>
    <row r="124" spans="1:212" s="93" customFormat="1" ht="16.5" customHeight="1">
      <c r="A124" s="43"/>
      <c r="B124" s="38" t="s">
        <v>184</v>
      </c>
      <c r="C124" s="43"/>
      <c r="D124" s="69"/>
      <c r="E124" s="41">
        <v>7769643.79</v>
      </c>
      <c r="F124" s="41">
        <v>174910.5</v>
      </c>
      <c r="G124" s="41">
        <v>140090.92</v>
      </c>
      <c r="H124" s="28" t="s">
        <v>42</v>
      </c>
      <c r="I124" s="41">
        <v>116650</v>
      </c>
      <c r="J124" s="41">
        <f>1053960+2544581.95</f>
        <v>3598541.95</v>
      </c>
      <c r="K124" s="41">
        <v>9277445.87</v>
      </c>
      <c r="L124" s="41">
        <v>8432975.08</v>
      </c>
      <c r="M124" s="41">
        <v>1141048.68</v>
      </c>
      <c r="N124" s="94"/>
      <c r="O124" s="38" t="s">
        <v>185</v>
      </c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</row>
    <row r="125" spans="1:212" s="93" customFormat="1" ht="16.5" customHeight="1">
      <c r="A125" s="43"/>
      <c r="B125" s="38" t="s">
        <v>186</v>
      </c>
      <c r="C125" s="43"/>
      <c r="D125" s="69"/>
      <c r="E125" s="41">
        <v>7381723.61</v>
      </c>
      <c r="F125" s="41">
        <v>123834.5</v>
      </c>
      <c r="G125" s="41">
        <v>92111.82</v>
      </c>
      <c r="H125" s="28" t="s">
        <v>42</v>
      </c>
      <c r="I125" s="41">
        <v>161489.97</v>
      </c>
      <c r="J125" s="41">
        <f>2529771+2731977.77</f>
        <v>5261748.77</v>
      </c>
      <c r="K125" s="41">
        <v>4606413.96</v>
      </c>
      <c r="L125" s="41">
        <v>10407948.22</v>
      </c>
      <c r="M125" s="41">
        <v>714375.6</v>
      </c>
      <c r="N125" s="94"/>
      <c r="O125" s="38" t="s">
        <v>187</v>
      </c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</row>
    <row r="126" spans="1:212" s="93" customFormat="1" ht="16.5" customHeight="1">
      <c r="A126" s="43"/>
      <c r="B126" s="38"/>
      <c r="C126" s="43"/>
      <c r="D126" s="69"/>
      <c r="E126" s="97"/>
      <c r="F126" s="97"/>
      <c r="G126" s="97"/>
      <c r="H126" s="97"/>
      <c r="I126" s="97"/>
      <c r="J126" s="97"/>
      <c r="K126" s="97"/>
      <c r="L126" s="97"/>
      <c r="M126" s="97"/>
      <c r="N126" s="94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</row>
    <row r="127" spans="1:212" s="93" customFormat="1" ht="16.5" customHeight="1">
      <c r="A127" s="43"/>
      <c r="B127" s="43"/>
      <c r="C127" s="43"/>
      <c r="D127" s="69"/>
      <c r="N127" s="94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</row>
    <row r="128" spans="1:212" s="93" customFormat="1" ht="16.5" customHeight="1">
      <c r="A128" s="43"/>
      <c r="B128" s="43"/>
      <c r="C128" s="43"/>
      <c r="D128" s="69"/>
      <c r="N128" s="94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</row>
    <row r="129" spans="1:212" s="93" customFormat="1" ht="16.5" customHeight="1">
      <c r="A129" s="43"/>
      <c r="B129" s="43"/>
      <c r="C129" s="43"/>
      <c r="D129" s="69"/>
      <c r="N129" s="94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</row>
    <row r="130" spans="1:212" s="93" customFormat="1" ht="16.5" customHeight="1">
      <c r="A130" s="43"/>
      <c r="B130" s="43"/>
      <c r="C130" s="43"/>
      <c r="D130" s="69"/>
      <c r="N130" s="94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</row>
    <row r="131" spans="1:212" s="93" customFormat="1" ht="16.5" customHeight="1">
      <c r="A131" s="77"/>
      <c r="B131" s="77"/>
      <c r="C131" s="77"/>
      <c r="D131" s="78"/>
      <c r="E131" s="98"/>
      <c r="F131" s="98"/>
      <c r="G131" s="98"/>
      <c r="H131" s="98"/>
      <c r="I131" s="98"/>
      <c r="J131" s="98"/>
      <c r="K131" s="98"/>
      <c r="L131" s="98"/>
      <c r="M131" s="98"/>
      <c r="N131" s="99"/>
      <c r="O131" s="77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</row>
    <row r="132" s="43" customFormat="1" ht="16.5" customHeight="1"/>
    <row r="133" spans="1:16" s="7" customFormat="1" ht="21" customHeight="1">
      <c r="A133" s="82"/>
      <c r="B133" s="7" t="s">
        <v>188</v>
      </c>
      <c r="F133" s="9"/>
      <c r="G133" s="9"/>
      <c r="H133" s="9"/>
      <c r="I133" s="82"/>
      <c r="P133" s="9"/>
    </row>
    <row r="134" spans="2:16" s="7" customFormat="1" ht="21" customHeight="1">
      <c r="B134" s="7" t="s">
        <v>189</v>
      </c>
      <c r="F134" s="9"/>
      <c r="G134" s="9"/>
      <c r="P134" s="9"/>
    </row>
  </sheetData>
  <sheetProtection/>
  <mergeCells count="41">
    <mergeCell ref="K114:M114"/>
    <mergeCell ref="N116:O116"/>
    <mergeCell ref="N117:O117"/>
    <mergeCell ref="N62:O62"/>
    <mergeCell ref="N88:O88"/>
    <mergeCell ref="N89:O89"/>
    <mergeCell ref="N90:O90"/>
    <mergeCell ref="A86:D91"/>
    <mergeCell ref="E86:J86"/>
    <mergeCell ref="K86:M86"/>
    <mergeCell ref="E87:J87"/>
    <mergeCell ref="K87:M87"/>
    <mergeCell ref="N115:O115"/>
    <mergeCell ref="A113:D118"/>
    <mergeCell ref="E113:J113"/>
    <mergeCell ref="K113:M113"/>
    <mergeCell ref="E114:J114"/>
    <mergeCell ref="N33:O33"/>
    <mergeCell ref="N34:O34"/>
    <mergeCell ref="N35:O35"/>
    <mergeCell ref="A58:D63"/>
    <mergeCell ref="E58:J58"/>
    <mergeCell ref="K58:M58"/>
    <mergeCell ref="E59:J59"/>
    <mergeCell ref="K59:M59"/>
    <mergeCell ref="N60:O60"/>
    <mergeCell ref="N61:O61"/>
    <mergeCell ref="A10:D10"/>
    <mergeCell ref="A31:D36"/>
    <mergeCell ref="E31:J31"/>
    <mergeCell ref="K31:M31"/>
    <mergeCell ref="E32:J32"/>
    <mergeCell ref="K32:M32"/>
    <mergeCell ref="N6:O6"/>
    <mergeCell ref="N7:O7"/>
    <mergeCell ref="N8:O8"/>
    <mergeCell ref="A4:D9"/>
    <mergeCell ref="E4:J4"/>
    <mergeCell ref="K4:M4"/>
    <mergeCell ref="E5:J5"/>
    <mergeCell ref="K5:M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2003-01-15T20:45:20Z</dcterms:created>
  <dcterms:modified xsi:type="dcterms:W3CDTF">2008-10-16T06:56:39Z</dcterms:modified>
  <cp:category/>
  <cp:version/>
  <cp:contentType/>
  <cp:contentStatus/>
</cp:coreProperties>
</file>