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pivotTables/pivotTable5.xml" ContentType="application/vnd.openxmlformats-officedocument.spreadsheetml.pivotTable+xml"/>
  <Override PartName="/xl/pivotTables/pivotTable6.xml" ContentType="application/vnd.openxmlformats-officedocument.spreadsheetml.pivotTable+xml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pivotCache/pivotCacheDefinition4.xml" ContentType="application/vnd.openxmlformats-officedocument.spreadsheetml.pivotCacheDefinitio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2.xml" ContentType="application/vnd.openxmlformats-officedocument.spreadsheetml.pivotCacheDefinition+xml"/>
  <Override PartName="/xl/pivotCache/pivotCacheDefinition3.xml" ContentType="application/vnd.openxmlformats-officedocument.spreadsheetml.pivotCacheDefinitio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calcChain.xml" ContentType="application/vnd.openxmlformats-officedocument.spreadsheetml.calcChain+xml"/>
  <Override PartName="/xl/pivotCache/pivotCacheRecords3.xml" ContentType="application/vnd.openxmlformats-officedocument.spreadsheetml.pivotCacheRecords+xml"/>
  <Override PartName="/xl/pivotCache/pivotCacheRecords4.xml" ContentType="application/vnd.openxmlformats-officedocument.spreadsheetml.pivotCacheRecords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xl/pivotCache/pivotCacheRecords2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10680" windowHeight="8280" activeTab="1"/>
  </bookViews>
  <sheets>
    <sheet name="ข้อมูลพื้นฐาน" sheetId="1" r:id="rId1"/>
    <sheet name="สรุป 2_63" sheetId="4" r:id="rId2"/>
    <sheet name="สรุป1_63" sheetId="3" r:id="rId3"/>
  </sheets>
  <definedNames>
    <definedName name="_xlnm.Print_Titles" localSheetId="0">ข้อมูลพื้นฐาน!$2:$3</definedName>
  </definedNames>
  <calcPr calcId="125725"/>
  <pivotCaches>
    <pivotCache cacheId="6" r:id="rId4"/>
    <pivotCache cacheId="7" r:id="rId5"/>
    <pivotCache cacheId="8" r:id="rId6"/>
    <pivotCache cacheId="9" r:id="rId7"/>
  </pivotCaches>
</workbook>
</file>

<file path=xl/calcChain.xml><?xml version="1.0" encoding="utf-8"?>
<calcChain xmlns="http://schemas.openxmlformats.org/spreadsheetml/2006/main">
  <c r="G283" i="1"/>
  <c r="H283"/>
  <c r="I283"/>
  <c r="J283"/>
  <c r="G169"/>
  <c r="H169"/>
  <c r="H82" l="1"/>
  <c r="I82"/>
  <c r="J82"/>
  <c r="K82"/>
  <c r="G82"/>
  <c r="K381" l="1"/>
  <c r="K380"/>
  <c r="K379"/>
  <c r="K378"/>
  <c r="K377"/>
  <c r="K376"/>
  <c r="K375"/>
  <c r="K374"/>
  <c r="K373"/>
  <c r="K372"/>
  <c r="K371"/>
  <c r="K370"/>
  <c r="K369"/>
  <c r="K368"/>
  <c r="K358"/>
  <c r="K355"/>
  <c r="K367"/>
  <c r="K366"/>
  <c r="K365"/>
  <c r="K364"/>
  <c r="K363"/>
  <c r="K362"/>
  <c r="K361"/>
  <c r="K360"/>
  <c r="K359"/>
  <c r="K357"/>
  <c r="K356"/>
  <c r="K353"/>
  <c r="K352"/>
  <c r="K351"/>
  <c r="K350"/>
  <c r="K349"/>
  <c r="K348"/>
  <c r="K347"/>
  <c r="K346"/>
  <c r="K345"/>
  <c r="K344"/>
  <c r="K343"/>
  <c r="K342"/>
  <c r="K341"/>
  <c r="K283"/>
  <c r="K234"/>
  <c r="H60"/>
  <c r="I60"/>
  <c r="J60"/>
  <c r="K60"/>
  <c r="G60"/>
  <c r="H18"/>
  <c r="I18"/>
  <c r="J18"/>
  <c r="K18"/>
  <c r="G18"/>
  <c r="H38"/>
  <c r="I38"/>
  <c r="J38"/>
  <c r="K38"/>
  <c r="G38"/>
  <c r="K533" l="1"/>
  <c r="K532"/>
  <c r="K506"/>
  <c r="K505"/>
  <c r="K354"/>
  <c r="K340"/>
  <c r="K279"/>
  <c r="K275"/>
  <c r="K237"/>
  <c r="J551" l="1"/>
  <c r="I551"/>
  <c r="H551"/>
  <c r="G551"/>
  <c r="G541"/>
  <c r="K537"/>
  <c r="J537"/>
  <c r="I537"/>
  <c r="H537"/>
  <c r="G537"/>
  <c r="J507"/>
  <c r="J506"/>
  <c r="I506"/>
  <c r="H506"/>
  <c r="G506"/>
  <c r="J505"/>
  <c r="I505"/>
  <c r="H505"/>
  <c r="G505"/>
  <c r="J234"/>
  <c r="I234"/>
  <c r="H234"/>
  <c r="G234"/>
  <c r="J133"/>
  <c r="I133"/>
  <c r="H133"/>
  <c r="G133"/>
  <c r="J119"/>
  <c r="I119"/>
  <c r="H119"/>
  <c r="G119"/>
  <c r="J105"/>
  <c r="I105"/>
  <c r="H105"/>
  <c r="G105"/>
  <c r="J91"/>
  <c r="I91"/>
  <c r="H91"/>
</calcChain>
</file>

<file path=xl/sharedStrings.xml><?xml version="1.0" encoding="utf-8"?>
<sst xmlns="http://schemas.openxmlformats.org/spreadsheetml/2006/main" count="4732" uniqueCount="685">
  <si>
    <t>ลำดับ</t>
  </si>
  <si>
    <t>รายการข้อมูลพื้นฐาน</t>
  </si>
  <si>
    <t>ด้าน</t>
  </si>
  <si>
    <t>ผลิตภัณฑ์มวลรวมจังหวัด  ณ ราคาประจำปี</t>
  </si>
  <si>
    <t>ผลิตภัณฑ์มวลรวมจังหวัดต่อคนต่อปี</t>
  </si>
  <si>
    <t>ผลิตภัณฑ์มวลรวมสาขาเกษตร</t>
  </si>
  <si>
    <t>ผลิตภัณฑ์มวลรวมสาขาอุตสาหกรรม</t>
  </si>
  <si>
    <t>ผลิตภัณฑ์มวลรวมสาขาขนส่ง สถานที่เก็บสินค้า และการคมนาคม</t>
  </si>
  <si>
    <t>เนื้อที่การใช้ประโยชน์ทางการเกษตร</t>
  </si>
  <si>
    <t>เนื้อที่นา</t>
  </si>
  <si>
    <t>เนื้อที่พืชไร่</t>
  </si>
  <si>
    <t>เนื้อที่ไม้ผล และไม้ยืนต้น</t>
  </si>
  <si>
    <t>เนื้อที่สวนผัก ไม้ดอกไม้ประดับ</t>
  </si>
  <si>
    <t>ผลผลิตข้าวนาปี</t>
  </si>
  <si>
    <t>ผลผลิตข้าวนาปรัง</t>
  </si>
  <si>
    <t>ผลผลิตข้าวนาปีเฉลี่ยต่อไร่</t>
  </si>
  <si>
    <t>ผลผลิตข้าวนาปรังเฉลี่ยต่อไร่</t>
  </si>
  <si>
    <t>จำนวนครัวเรือนที่มีการเพาะเลี้ยงสัตว์น้ำจืด</t>
  </si>
  <si>
    <t>เนื้อที่ที่มีการเพาะเลี้ยงสัตว์น้ำจืด</t>
  </si>
  <si>
    <t>ปริมาณการจับสัตว์น้ำจืด</t>
  </si>
  <si>
    <t>จำนวนสถานประกอบการอุตสาหกรรม</t>
  </si>
  <si>
    <t>จำนวนเงินทุน</t>
  </si>
  <si>
    <t>จำนวนคนงานสถานประกอบการอุตสาหกรรม</t>
  </si>
  <si>
    <t>จำนวนผู้ใช้ไฟฟ้า</t>
  </si>
  <si>
    <t>จำนวนการจำหน่ายกระแสไฟฟ้า</t>
  </si>
  <si>
    <t>จำนวนอุบัติเหตุการจราจรทางบก</t>
  </si>
  <si>
    <t>จำนวนคนตายจากอุบัติเหตุการจราจรทางบก</t>
  </si>
  <si>
    <t>จำนวนคนเจ็บอุบัติเหตุการจราจรทางบก</t>
  </si>
  <si>
    <t>มูลค่าทรัพย์สินที่เสียหายอุบัติเหตุการจราจรทางบก</t>
  </si>
  <si>
    <t xml:space="preserve">ดัชนีราคาผู้บริโภคทั่วไป </t>
  </si>
  <si>
    <t xml:space="preserve">อัตราเงินเฟ้อ </t>
  </si>
  <si>
    <t>จำนวนเลขหมายโทรศัพท์ที่มี</t>
  </si>
  <si>
    <t>จำนวนเลขหมายโทรศัพท์ที่มีผู้เช่า</t>
  </si>
  <si>
    <t>จำนวนประชากรอายุ 6 ปีขึ้นไป ที่ใช้อินเทอร์เน็ต</t>
  </si>
  <si>
    <t>ครัวเรือนที่มีอุปกรณ์/เทคโนโลยีสารสนเทศและการสื่อสาร</t>
  </si>
  <si>
    <t>ระยะเวลาพำนักของนักท่องเที่ยว</t>
  </si>
  <si>
    <t xml:space="preserve">ค่าใช้จ่ายเฉลี่ยของนักท่องเที่ยว </t>
  </si>
  <si>
    <t xml:space="preserve">รายได้จากการท่องเที่ยว </t>
  </si>
  <si>
    <t>ปริมาณเงินฝากของสถาบันการเงิน</t>
  </si>
  <si>
    <t>ปริมาณสินเชื่อของสถาบันการเงิน</t>
  </si>
  <si>
    <t>จำนวนสหกรณ์ภาคการเกษตร</t>
  </si>
  <si>
    <t>จำนวนสหกรณ์นอกภาคการเกษตร</t>
  </si>
  <si>
    <t>รายรับขององค์กรปกครองส่วนท้องถิ่น</t>
  </si>
  <si>
    <t>รายจ่ายขององค์กรปกครองส่วนท้องถิ่น</t>
  </si>
  <si>
    <t xml:space="preserve">รายได้จากการจัดเก็บภาษีของกรมสรรพากร </t>
  </si>
  <si>
    <t>รายได้จากการจัดเก็บเงินภาษีของกรมสรรพสามิต</t>
  </si>
  <si>
    <t xml:space="preserve">จำนวนทะเบียนนิติบุคคลใหม่ </t>
  </si>
  <si>
    <t>ทุนจดทะเบียน</t>
  </si>
  <si>
    <t>จำนวนประชากรจากการทะเบียน</t>
  </si>
  <si>
    <t>วัยเด็ก (0-14 ปี)</t>
  </si>
  <si>
    <t>วัยแรงงาน (15-59 ปี)</t>
  </si>
  <si>
    <t>วัยสูงายุ (60 ปีขึ้นไป)</t>
  </si>
  <si>
    <t>อัตราการเปลี่ยนแปลงของประชากร</t>
  </si>
  <si>
    <t>ความหนาแน่นของประชากร</t>
  </si>
  <si>
    <t xml:space="preserve">จำนวนบ้านจากการทะเบียน </t>
  </si>
  <si>
    <t>อัตราการเกิดมีชีพ</t>
  </si>
  <si>
    <t>จำนวนการจดทะเบียนสมรส</t>
  </si>
  <si>
    <t>จำนวนการหย่า</t>
  </si>
  <si>
    <t>ร้อยละของครัวเรือนที่เป็นเจ้าของบ้านและที่ดิน</t>
  </si>
  <si>
    <t xml:space="preserve">อัตราการมีงานทำ </t>
  </si>
  <si>
    <t>อัตราการว่างงาน</t>
  </si>
  <si>
    <t>ค่าจ้างขั้นต่ำ</t>
  </si>
  <si>
    <t xml:space="preserve">คนอายุมากกว่า 60 ปีเต็มขึ้นไป มีอาชีพและมีรายได้ </t>
  </si>
  <si>
    <t>คะแนนเฉลี่ยสติปัญญา (IQ) เด็กนักเรียน</t>
  </si>
  <si>
    <t>จำนวนนักเรียนที่ออกกลางคัน</t>
  </si>
  <si>
    <t xml:space="preserve">จำนวนนักศึกษาระดับอาชีวศึกษา และอุดมศึกษา </t>
  </si>
  <si>
    <t xml:space="preserve">จำนวนอาจารย์ในระดับอาชีวศึกษา และอุดมศึกษา </t>
  </si>
  <si>
    <t>จำนวนผู้เรียน/นักศึกษาที่ลงทะเบียนเรียน ในสังกัดสำนักงานส่งเสริมการศึกษานอกระบบและการศึกษาตามอัธยาศัย</t>
  </si>
  <si>
    <t>จำนวนผู้เรียน/นักศึกษาที่สำเร็จการศึกษา ในสังกัดสำนักงานส่งเสริมการศึกษานอกระบบและการศึกษาตามอัธยาศัย</t>
  </si>
  <si>
    <t>จำนวนวัด สำนักสงฆ์ โบสถ์คริสต์ มัสยิด</t>
  </si>
  <si>
    <t>จำนวนพระภิกษุและสามเณร</t>
  </si>
  <si>
    <t>จำนวนผู้ป่วยนอก</t>
  </si>
  <si>
    <t xml:space="preserve">จำนวนผู้ป่วยใน </t>
  </si>
  <si>
    <t>จำนวนสถานพยาบาลที่มีเตียงผู้ป่วยรับไว้ค้างคืน</t>
  </si>
  <si>
    <t>จำนวนเตียง</t>
  </si>
  <si>
    <t>จำนวนประชากรต่อแพทย์ 1 คน</t>
  </si>
  <si>
    <t>จำนวนประชากรต่อเภสัชกร 1 คน</t>
  </si>
  <si>
    <t>จำนวนประชากรต่อพยาบาล 1 คน</t>
  </si>
  <si>
    <t>อัตราการคลอดในผู้หญิงกลุ่มอายุ 15 – 19 ปี</t>
  </si>
  <si>
    <t>อัตราการฆ่าตัวตาย</t>
  </si>
  <si>
    <t>จำนวนผู้ประกันตนตามมาตรา 33</t>
  </si>
  <si>
    <t>จำนวนผู้ประกันตนตามมาตรา 40</t>
  </si>
  <si>
    <t>จำนวนลูกจ้างที่ประสบอันตรายหรือเจ็บป่วยจากการทำงาน</t>
  </si>
  <si>
    <t xml:space="preserve">จำนวนเด็กที่ต้องดำรงชีพด้วยการเร่ร่อน ขอทาน  </t>
  </si>
  <si>
    <t xml:space="preserve">จำนวนเยาวชนที่ต้องดำรงชีพด้วยการเร่ร่อน ขอทาน </t>
  </si>
  <si>
    <t>จำนวนคนพิการที่มีบัตรประจำตัวคนพิการจำแนกตามความพิการ</t>
  </si>
  <si>
    <t>รายได้เฉลี่ยต่อเดือนของครัวเรือน</t>
  </si>
  <si>
    <t>ค่าใช้จ่ายเฉลี่ยต่อเดือนของครัวเรือน</t>
  </si>
  <si>
    <t>หนี้สินเฉลี่ยต่อครัวเรือน</t>
  </si>
  <si>
    <t>ร้อยละของค่าใช้จ่ายต่อรายได้</t>
  </si>
  <si>
    <t>สัมประสิทธิ์ความไม่เสมอภาค (Gini coefficient) ด้านรายได้ของครัวเรือน</t>
  </si>
  <si>
    <t>สัมประสิทธิ์ความไม่เสมอภาค (Gini coefficient) ด้านรายจ่ายเพื่อการอุปโภคบริโภคของครัวเรือน</t>
  </si>
  <si>
    <t>สัดส่วนคนจน เมื่อวัดด้านรายจ่ายเพื่อการอุปโภคบริโภค</t>
  </si>
  <si>
    <t>จำนวนคดีอาญาที่ได้รับแจ้ง</t>
  </si>
  <si>
    <t>จำนวนคดีอาญาที่มีการจับกุม</t>
  </si>
  <si>
    <t>จำนวนคดีที่เกี่ยวข้องกับยาเสพติด</t>
  </si>
  <si>
    <t xml:space="preserve">จำนวนแหล่งน้ำ </t>
  </si>
  <si>
    <t>ปริมาณน้ำที่เก็บเฉลี่ยทั้งปี (แหล่งน้ำทุกประเภท)</t>
  </si>
  <si>
    <t xml:space="preserve">ปริมาณขยะมูลฝอย </t>
  </si>
  <si>
    <t>พื้นที่ป่า</t>
  </si>
  <si>
    <t>พื้นที่ป่าไม้ต่อพื้นที่จังหวัด</t>
  </si>
  <si>
    <t>ปริมาณฝนเฉลี่ยทั้งปี</t>
  </si>
  <si>
    <t>กำลังการผลิตน้ำประปา</t>
  </si>
  <si>
    <t>น้ำประปาที่ผลิตได้</t>
  </si>
  <si>
    <t>ปริมาณน้ำประปาที่จำหน่ายแก่ผู้ใช้</t>
  </si>
  <si>
    <t>ดัชนีคุณภาพน้ำผิวดิน (WQI)</t>
  </si>
  <si>
    <t>ดัชนีคุณภาพอากาศ (AQI)</t>
  </si>
  <si>
    <t>พื้นที่เพาะปลูกในเขตชลประทาน</t>
  </si>
  <si>
    <t>เศรษฐกิจ</t>
  </si>
  <si>
    <t>หมายเหตุ</t>
  </si>
  <si>
    <t>สังคม</t>
  </si>
  <si>
    <t>สิ่งแวดล้อมและทรัพยากรธรรมชาติ</t>
  </si>
  <si>
    <t>หน่วยวัด</t>
  </si>
  <si>
    <t>ข้อมูล</t>
  </si>
  <si>
    <t>หน่วยงานเจ้าของข้อมูล</t>
  </si>
  <si>
    <t>ล้านบาท</t>
  </si>
  <si>
    <t>บาท/คน</t>
  </si>
  <si>
    <t>ไร่</t>
  </si>
  <si>
    <t>ตัน</t>
  </si>
  <si>
    <t>กก.</t>
  </si>
  <si>
    <t>ตัว</t>
  </si>
  <si>
    <t>ผลผลิตพืชผัก</t>
  </si>
  <si>
    <t>ผลผลิตพืชผักเฉลี่ยต่อไร่</t>
  </si>
  <si>
    <t>ผลผลิตไม้ผลและไม้ยืนต้น</t>
  </si>
  <si>
    <t>ผลผลิตเฉลี่ยไม้ผลและไม้ยืนต้นต่อไร่</t>
  </si>
  <si>
    <t>จำนวนปศุสัตว์</t>
  </si>
  <si>
    <t>ผลผลิตพืชไร่</t>
  </si>
  <si>
    <t>ผลผลิตพืชไร่เฉลี่ยต่อไร่</t>
  </si>
  <si>
    <t>ครัวเรือน</t>
  </si>
  <si>
    <t>แห่ง</t>
  </si>
  <si>
    <t>บาท</t>
  </si>
  <si>
    <t>สถานประกอบการอุตสาหกรรมจำแนกตามประเภทอุตสาหกรรม</t>
  </si>
  <si>
    <t>คน</t>
  </si>
  <si>
    <t>ราย</t>
  </si>
  <si>
    <t>ล้านกิโลวัตต์/ชั่วโมง</t>
  </si>
  <si>
    <t>-</t>
  </si>
  <si>
    <t>หมายเลข</t>
  </si>
  <si>
    <t>วัน</t>
  </si>
  <si>
    <t>จำนวนผู้เยี่ยมเยือน</t>
  </si>
  <si>
    <t>บาท/คน/วัน</t>
  </si>
  <si>
    <t>พันบาท</t>
  </si>
  <si>
    <t>ร้อยละ</t>
  </si>
  <si>
    <t>คน/ตร. กม.</t>
  </si>
  <si>
    <t>หลัง</t>
  </si>
  <si>
    <t>ทะเบียน</t>
  </si>
  <si>
    <t>บาท/วัน</t>
  </si>
  <si>
    <t>คะแนน</t>
  </si>
  <si>
    <t>อัตราส่วนนักเรียนต่อครู</t>
  </si>
  <si>
    <t>รูป</t>
  </si>
  <si>
    <t>เตียง</t>
  </si>
  <si>
    <t>จำนวนเด็กที่อาศัยอยู่ในบ้านพักเด็กและครอบครัวจำแนกตามสาเหตุของปัญหา</t>
  </si>
  <si>
    <t>รายงาน</t>
  </si>
  <si>
    <t>ลบ.ม.</t>
  </si>
  <si>
    <t>ตันต่อวัน</t>
  </si>
  <si>
    <t>ปริมาณน้ำที่นำไปใช้การได้จากอ่างเก็บน้ำขนาดใหญ่</t>
  </si>
  <si>
    <t>มิลิเมตร</t>
  </si>
  <si>
    <t>หน่วย</t>
  </si>
  <si>
    <t>จำนวนผู้ประสบภัยธรรมชาติ และมูลค่าความเสียหายจากภัยธรรมชาติ</t>
  </si>
  <si>
    <t>สนง.คณะกรรมการพัฒนาการเศรษฐกิจและสังคมแห่งชาติ</t>
  </si>
  <si>
    <t>สนง. เศรษฐกิจการเกษตร</t>
  </si>
  <si>
    <t>สนง. เกษตรจังหวัด</t>
  </si>
  <si>
    <t>สนง. ปศุสัตว์จังหวัด</t>
  </si>
  <si>
    <t>สนง. ประมงจังหวัด</t>
  </si>
  <si>
    <t>สนง. อุตสาหกรรมจังหวัด</t>
  </si>
  <si>
    <t>การไฟฟ้าส่วนภูมิภาคจังหวัด</t>
  </si>
  <si>
    <t>สถานีตำรวจภูธรจังหวัด</t>
  </si>
  <si>
    <t>สำนักดัชนีเศรษฐกิจการค้ากระทรวงพาณิชย์</t>
  </si>
  <si>
    <t>บริษัท ทีโอที่ จำกัด มหาชน</t>
  </si>
  <si>
    <t>สำนักงานสถิติแห่งชาติ</t>
  </si>
  <si>
    <t>กรมการท่องเที่ยว</t>
  </si>
  <si>
    <t>ธนาคารแห่งประเทศไทย</t>
  </si>
  <si>
    <t>สนง. สหกรณ์จังหวัด</t>
  </si>
  <si>
    <t>สำนักงานส่งเสริมการปกครองส่วนท้องถิ่นจังหวัด</t>
  </si>
  <si>
    <t>สนง. สรรพสามิตพื้นที่ กาญจนบุรี</t>
  </si>
  <si>
    <t>สนง. สรรพากรพื้นที่ กาญจนบุรี</t>
  </si>
  <si>
    <t>สนง. พัฒนาธุรกิจการค้าจังหวัด</t>
  </si>
  <si>
    <t>กรมการปกครองกระทรวงมหาดไทย</t>
  </si>
  <si>
    <t>สนง.สาธารณสุขจังหวัด</t>
  </si>
  <si>
    <t>ที่ทำการปกครองจังหวัด</t>
  </si>
  <si>
    <t>สนง.สวัสดิการและคุ้มครองแรงงานจังหวัด</t>
  </si>
  <si>
    <t>กรมสุขภาพจิต กระทรวงสาธารณสุข</t>
  </si>
  <si>
    <t>สำนักงานส่งเสริมการปกครองส่วนท้องถิ่นจังหวัด /สำนักงานเขตพื้นที่การศึกษาประถมศึกษา มัธยมศึกษา</t>
  </si>
  <si>
    <t>สนง.เขตพื้นที่การศึกษามัธยมศึกษา เขต 8</t>
  </si>
  <si>
    <t>สำนักงานคณะกรรมการการอุดมศึกษา</t>
  </si>
  <si>
    <t>สนง.ส่งเสริมการศึกษานอกระบบและการศึกษาตามอัธยาศัยจังหวัด</t>
  </si>
  <si>
    <t>สนง.วัฒนธรรมจังหวัด</t>
  </si>
  <si>
    <t>กระทรวงสาธารณสุข</t>
  </si>
  <si>
    <t>กรมอนามัย</t>
  </si>
  <si>
    <t>สนง.ประกันสังคมจังหวัด กระทรวงแรงงาน</t>
  </si>
  <si>
    <t>กระทรวงการพัฒนาสังคมและความมั่นคงของมนุษย์</t>
  </si>
  <si>
    <t>กองกำกับการตำรวจภูธรจังหวัด</t>
  </si>
  <si>
    <t>โครงการชลประทานจังหวัด</t>
  </si>
  <si>
    <t>กรมชลประทาน</t>
  </si>
  <si>
    <t>กรมควบคุมมลพิษ กระทรวงทรัพยากรธรรมชาติและสิ่งแวดล้อม</t>
  </si>
  <si>
    <t>สำนักงานเศรษฐกิจการเกษตร</t>
  </si>
  <si>
    <t>สถานีตรวจอากาศกาญจนบุรี สถานีตรวจอากาศทองผาภุมิ</t>
  </si>
  <si>
    <t>สำนักงานการปะปาส่วนภูมิภาค สาขากาญจนบุรี สาขาท่ามะกา สาขาเลาขวัญ สาขาพนมทวน</t>
  </si>
  <si>
    <t>สำนักงานสิ่งแวดล้อมภาค 8</t>
  </si>
  <si>
    <t>สนง.ป้องกันและบรรเทาสาธารณภัยจังหวัด</t>
  </si>
  <si>
    <t>จำนวนประชากรต่อทันตแพทย์  1 คน</t>
  </si>
  <si>
    <t xml:space="preserve">     -  อ้อยโรงงาน</t>
  </si>
  <si>
    <t xml:space="preserve">     -  เผือก</t>
  </si>
  <si>
    <t xml:space="preserve">     -  มันสำปะหลัง</t>
  </si>
  <si>
    <t xml:space="preserve">     -  ข้าวโพดเลี้ยงสัตว์</t>
  </si>
  <si>
    <t xml:space="preserve">     -  สัปปะรด</t>
  </si>
  <si>
    <t xml:space="preserve">     -  ถั่วหลือง</t>
  </si>
  <si>
    <t xml:space="preserve">     -  ถั่วเขียว</t>
  </si>
  <si>
    <t xml:space="preserve">     -  ถั่วลิสง</t>
  </si>
  <si>
    <t xml:space="preserve">     -  งา</t>
  </si>
  <si>
    <t xml:space="preserve">     -  คะน้า</t>
  </si>
  <si>
    <t xml:space="preserve">     -  ผักชี</t>
  </si>
  <si>
    <t xml:space="preserve">     -  พริกขี้หนูเล็ก</t>
  </si>
  <si>
    <t xml:space="preserve">     -  พริกขี้หนูใหญ่</t>
  </si>
  <si>
    <t xml:space="preserve">     -  มะเขีอเปราะ</t>
  </si>
  <si>
    <t xml:space="preserve">     -  หอมแบ่ง (ต้นหอม)</t>
  </si>
  <si>
    <t xml:space="preserve">     -  แตงโมเนื้อ</t>
  </si>
  <si>
    <t xml:space="preserve">     -  หน่อไม้ฝรั่ง</t>
  </si>
  <si>
    <t xml:space="preserve">     -  คื่นช่าย</t>
  </si>
  <si>
    <t xml:space="preserve">     -  ยางพารา</t>
  </si>
  <si>
    <t xml:space="preserve">     -  ยูคาลิป</t>
  </si>
  <si>
    <t xml:space="preserve">     -  ปาล์มน้ำมัน</t>
  </si>
  <si>
    <t xml:space="preserve">     -  กล้วยน้ำว้า</t>
  </si>
  <si>
    <t xml:space="preserve">     -  มะม่วง</t>
  </si>
  <si>
    <t xml:space="preserve">     -  มะขาม</t>
  </si>
  <si>
    <t xml:space="preserve">     -  ส้มโอ</t>
  </si>
  <si>
    <t xml:space="preserve">     -  ไผ่</t>
  </si>
  <si>
    <t xml:space="preserve">     -  มะละกอ</t>
  </si>
  <si>
    <t xml:space="preserve">     -  พุทรา</t>
  </si>
  <si>
    <t xml:space="preserve">     -  โค</t>
  </si>
  <si>
    <t xml:space="preserve">     -  กระบือ</t>
  </si>
  <si>
    <t xml:space="preserve">     -  สุกร</t>
  </si>
  <si>
    <t xml:space="preserve">     -  แพะ</t>
  </si>
  <si>
    <t xml:space="preserve">     -  ห่าน</t>
  </si>
  <si>
    <t xml:space="preserve">     -  ไก่</t>
  </si>
  <si>
    <t xml:space="preserve">     -  เป็ด</t>
  </si>
  <si>
    <t xml:space="preserve">     -  นกกระจอกเทศ</t>
  </si>
  <si>
    <t xml:space="preserve">     -  อ. เมืองกาญจนบุรี</t>
  </si>
  <si>
    <t xml:space="preserve">     -  อ. ไทรโยค</t>
  </si>
  <si>
    <t xml:space="preserve">     -  อ. บ่อพลอย</t>
  </si>
  <si>
    <t xml:space="preserve">     -  อ. ศรีสวัสดิ์</t>
  </si>
  <si>
    <t xml:space="preserve">     -  อ. ท่ามะกา</t>
  </si>
  <si>
    <t xml:space="preserve">     -  อ.ท่าม่วง</t>
  </si>
  <si>
    <t xml:space="preserve">     -  อ. ทองผาภูมิ</t>
  </si>
  <si>
    <t xml:space="preserve">     -  อ. สังขละบุรี</t>
  </si>
  <si>
    <t xml:space="preserve">     -  อ. พนมทวน</t>
  </si>
  <si>
    <t xml:space="preserve">     -  อ. เลาขวัญ</t>
  </si>
  <si>
    <t xml:space="preserve">     -  อ. ด่านมะขามเตี้ย</t>
  </si>
  <si>
    <t xml:space="preserve">     -  อ. หนองปรือ</t>
  </si>
  <si>
    <t xml:space="preserve">     -  อ. ห้วยกระเจา</t>
  </si>
  <si>
    <t>อัตราส่วนนักเรียนต่อห้องเรียน</t>
  </si>
  <si>
    <t>ป้ายชื่อแถว</t>
  </si>
  <si>
    <t>(ว่าง)</t>
  </si>
  <si>
    <t>ผลรวมทั้งหมด</t>
  </si>
  <si>
    <t>นับจำนวน ของ รายการข้อมูลพื้นฐาน</t>
  </si>
  <si>
    <t>นับจำนวน ของ หน่วยงานเจ้าของข้อมูล</t>
  </si>
  <si>
    <t xml:space="preserve">     ผลผลิตพืชไร่เฉลี่ยต่อไร่  อ้อยโรงงาน</t>
  </si>
  <si>
    <t xml:space="preserve">     ผลผลิตพืชไร่เฉลี่ยต่อไร่  มันสำปะหลัง</t>
  </si>
  <si>
    <t xml:space="preserve">     ผลผลิตพืชไร่เฉลี่ยต่อไร่  ข้าวโพดเลี้ยงสัตว์</t>
  </si>
  <si>
    <t xml:space="preserve">     ผลผลิตพืชไร่เฉลี่ยต่อไร่  สัปปะรด</t>
  </si>
  <si>
    <t xml:space="preserve">     ผลผลิตพืชไร่เฉลี่ยต่อไร่  ถั่วหลือง</t>
  </si>
  <si>
    <t xml:space="preserve">     ผลผลิตพืชไร่เฉลี่ยต่อไร่  ถั่วเขียว</t>
  </si>
  <si>
    <t xml:space="preserve">     ผลผลิตพืชไร่เฉลี่ยต่อไร่  ถั่วลิสง</t>
  </si>
  <si>
    <t xml:space="preserve">     ผลผลิตพืชไร่เฉลี่ยต่อไร่  งา</t>
  </si>
  <si>
    <t xml:space="preserve">     ผลผลิตพืชไร่เฉลี่ยต่อไร่  เผือก</t>
  </si>
  <si>
    <t xml:space="preserve">     ผลผลิตพืชผัก  คะน้า</t>
  </si>
  <si>
    <t xml:space="preserve">     ผลผลิตพืชผัก  ผักชี</t>
  </si>
  <si>
    <t xml:space="preserve">     ผลผลิตพืชผัก  พริกขี้หนูเล็ก</t>
  </si>
  <si>
    <t xml:space="preserve">     ผลผลิตพืชผัก  พริกขี้หนูใหญ่</t>
  </si>
  <si>
    <t xml:space="preserve">     ผลผลิตพืชผัก  มะเขีอเปราะ</t>
  </si>
  <si>
    <t xml:space="preserve">     ผลผลิตพืชผัก  หอมแบ่ง (ต้นหอม)</t>
  </si>
  <si>
    <t xml:space="preserve">     ผลผลิตพืชผัก  แตงโมเนื้อ</t>
  </si>
  <si>
    <t xml:space="preserve">     ผลผลิตพืชผัก  หน่อไม้ฝรั่ง</t>
  </si>
  <si>
    <t xml:space="preserve">     ผลผลิตพืชผัก  คื่นช่าย</t>
  </si>
  <si>
    <t xml:space="preserve">     ผลผลิตไม้ผลและไม้ยืนต้น  ยางพารา</t>
  </si>
  <si>
    <t xml:space="preserve">     ผลผลิตไม้ผลและไม้ยืนต้น  ยูคาลิป</t>
  </si>
  <si>
    <t xml:space="preserve">     ผลผลิตไม้ผลและไม้ยืนต้น  ปาล์มน้ำมัน</t>
  </si>
  <si>
    <t xml:space="preserve">     ผลผลิตไม้ผลและไม้ยืนต้น  กล้วยน้ำว้า</t>
  </si>
  <si>
    <t xml:space="preserve">     ผลผลิตไม้ผลและไม้ยืนต้น  มะม่วง</t>
  </si>
  <si>
    <t xml:space="preserve">     ผลผลิตไม้ผลและไม้ยืนต้น  มะขาม</t>
  </si>
  <si>
    <t xml:space="preserve">     ผลผลิตไม้ผลและไม้ยืนต้น  ส้มโอ</t>
  </si>
  <si>
    <t xml:space="preserve">     ผลผลิตไม้ผลและไม้ยืนต้น  ไผ่</t>
  </si>
  <si>
    <t xml:space="preserve">     ผลผลิตไม้ผลและไม้ยืนต้น  มะละกอ</t>
  </si>
  <si>
    <t xml:space="preserve">     ผลผลิตไม้ผลและไม้ยืนต้น  พุทรา</t>
  </si>
  <si>
    <t xml:space="preserve">     จำนวนครัวเรือนที่มีการเพาะเลี้ยงสัตว์น้ำจืด  อ. เมืองกาญจนบุรี</t>
  </si>
  <si>
    <t xml:space="preserve">     จำนวนครัวเรือนที่มีการเพาะเลี้ยงสัตว์น้ำจืด  อ. ไทรโยค</t>
  </si>
  <si>
    <t xml:space="preserve">     จำนวนครัวเรือนที่มีการเพาะเลี้ยงสัตว์น้ำจืด  อ. บ่อพลอย</t>
  </si>
  <si>
    <t xml:space="preserve">     จำนวนครัวเรือนที่มีการเพาะเลี้ยงสัตว์น้ำจืด  อ. ศรีสวัสดิ์</t>
  </si>
  <si>
    <t xml:space="preserve">     จำนวนครัวเรือนที่มีการเพาะเลี้ยงสัตว์น้ำจืด  อ. ท่ามะกา</t>
  </si>
  <si>
    <t xml:space="preserve">     จำนวนครัวเรือนที่มีการเพาะเลี้ยงสัตว์น้ำจืด  อ.ท่าม่วง</t>
  </si>
  <si>
    <t xml:space="preserve">     จำนวนครัวเรือนที่มีการเพาะเลี้ยงสัตว์น้ำจืด  อ. ทองผาภูมิ</t>
  </si>
  <si>
    <t xml:space="preserve">     จำนวนครัวเรือนที่มีการเพาะเลี้ยงสัตว์น้ำจืด  อ. สังขละบุรี</t>
  </si>
  <si>
    <t xml:space="preserve">     จำนวนครัวเรือนที่มีการเพาะเลี้ยงสัตว์น้ำจืด  อ. พนมทวน</t>
  </si>
  <si>
    <t xml:space="preserve">     จำนวนครัวเรือนที่มีการเพาะเลี้ยงสัตว์น้ำจืด  อ. เลาขวัญ</t>
  </si>
  <si>
    <t xml:space="preserve">     จำนวนครัวเรือนที่มีการเพาะเลี้ยงสัตว์น้ำจืด  อ. ด่านมะขามเตี้ย</t>
  </si>
  <si>
    <t xml:space="preserve">     จำนวนครัวเรือนที่มีการเพาะเลี้ยงสัตว์น้ำจืด  อ. หนองปรือ</t>
  </si>
  <si>
    <t xml:space="preserve">     จำนวนครัวเรือนที่มีการเพาะเลี้ยงสัตว์น้ำจืด  อ. ห้วยกระเจา</t>
  </si>
  <si>
    <t xml:space="preserve">     เนื้อที่ที่มีการเพาะเลี้ยงสัตว์น้ำจืด  อ. เมืองกาญจนบุรี</t>
  </si>
  <si>
    <t xml:space="preserve">     เนื้อที่ที่มีการเพาะเลี้ยงสัตว์น้ำจืด  อ. ไทรโยค</t>
  </si>
  <si>
    <t xml:space="preserve">     เนื้อที่ที่มีการเพาะเลี้ยงสัตว์น้ำจืด  อ. บ่อพลอย</t>
  </si>
  <si>
    <t xml:space="preserve">     เนื้อที่ที่มีการเพาะเลี้ยงสัตว์น้ำจืด  อ. ศรีสวัสดิ์</t>
  </si>
  <si>
    <t xml:space="preserve">     เนื้อที่ที่มีการเพาะเลี้ยงสัตว์น้ำจืด  อ. ท่ามะกา</t>
  </si>
  <si>
    <t xml:space="preserve">     เนื้อที่ที่มีการเพาะเลี้ยงสัตว์น้ำจืด  อ.ท่าม่วง</t>
  </si>
  <si>
    <t xml:space="preserve">     เนื้อที่ที่มีการเพาะเลี้ยงสัตว์น้ำจืด  อ. ทองผาภูมิ</t>
  </si>
  <si>
    <t xml:space="preserve">     เนื้อที่ที่มีการเพาะเลี้ยงสัตว์น้ำจืด  อ. สังขละบุรี</t>
  </si>
  <si>
    <t xml:space="preserve">     เนื้อที่ที่มีการเพาะเลี้ยงสัตว์น้ำจืด  อ. พนมทวน</t>
  </si>
  <si>
    <t xml:space="preserve">     เนื้อที่ที่มีการเพาะเลี้ยงสัตว์น้ำจืด  อ. เลาขวัญ</t>
  </si>
  <si>
    <t xml:space="preserve">     เนื้อที่ที่มีการเพาะเลี้ยงสัตว์น้ำจืด  อ. ด่านมะขามเตี้ย</t>
  </si>
  <si>
    <t xml:space="preserve">     เนื้อที่ที่มีการเพาะเลี้ยงสัตว์น้ำจืด  อ. หนองปรือ</t>
  </si>
  <si>
    <t xml:space="preserve">     เนื้อที่ที่มีการเพาะเลี้ยงสัตว์น้ำจืด  อ. ห้วยกระเจา</t>
  </si>
  <si>
    <t xml:space="preserve">     ปริมาณการจับสัตว์น้ำจืด  อ. เมืองกาญจนบุรี</t>
  </si>
  <si>
    <t xml:space="preserve">     ปริมาณการจับสัตว์น้ำจืด  อ. ไทรโยค</t>
  </si>
  <si>
    <t xml:space="preserve">     ปริมาณการจับสัตว์น้ำจืด  อ. บ่อพลอย</t>
  </si>
  <si>
    <t xml:space="preserve">     ปริมาณการจับสัตว์น้ำจืด  อ. ศรีสวัสดิ์</t>
  </si>
  <si>
    <t xml:space="preserve">     ปริมาณการจับสัตว์น้ำจืด  อ. ท่ามะกา</t>
  </si>
  <si>
    <t xml:space="preserve">     ปริมาณการจับสัตว์น้ำจืด  อ.ท่าม่วง</t>
  </si>
  <si>
    <t xml:space="preserve">     ปริมาณการจับสัตว์น้ำจืด  อ. ทองผาภูมิ</t>
  </si>
  <si>
    <t xml:space="preserve">     ปริมาณการจับสัตว์น้ำจืด  อ. สังขละบุรี</t>
  </si>
  <si>
    <t xml:space="preserve">     ปริมาณการจับสัตว์น้ำจืด  อ. พนมทวน</t>
  </si>
  <si>
    <t xml:space="preserve">     ปริมาณการจับสัตว์น้ำจืด  อ. เลาขวัญ</t>
  </si>
  <si>
    <t xml:space="preserve">     ปริมาณการจับสัตว์น้ำจืด  อ. ด่านมะขามเตี้ย</t>
  </si>
  <si>
    <t xml:space="preserve">     ปริมาณการจับสัตว์น้ำจืด  อ. หนองปรือ</t>
  </si>
  <si>
    <t xml:space="preserve">     ปริมาณการจับสัตว์น้ำจืด  อ. ห้วยกระเจา</t>
  </si>
  <si>
    <t xml:space="preserve">     จำนวนสถานประกอบการอุตสาหกรรม  อ. เมืองกาญจนบุรี</t>
  </si>
  <si>
    <t xml:space="preserve">     จำนวนสถานประกอบการอุตสาหกรรม  อ. ไทรโยค</t>
  </si>
  <si>
    <t xml:space="preserve">     จำนวนสถานประกอบการอุตสาหกรรม  อ. บ่อพลอย</t>
  </si>
  <si>
    <t xml:space="preserve">     จำนวนสถานประกอบการอุตสาหกรรม  อ. ศรีสวัสดิ์</t>
  </si>
  <si>
    <t xml:space="preserve">     จำนวนสถานประกอบการอุตสาหกรรม  อ. ท่ามะกา</t>
  </si>
  <si>
    <t xml:space="preserve">     จำนวนสถานประกอบการอุตสาหกรรม  อ.ท่าม่วง</t>
  </si>
  <si>
    <t xml:space="preserve">     จำนวนสถานประกอบการอุตสาหกรรม  อ. ทองผาภูมิ</t>
  </si>
  <si>
    <t xml:space="preserve">     จำนวนสถานประกอบการอุตสาหกรรม  อ. สังขละบุรี</t>
  </si>
  <si>
    <t xml:space="preserve">     จำนวนสถานประกอบการอุตสาหกรรม  อ. พนมทวน</t>
  </si>
  <si>
    <t xml:space="preserve">     จำนวนสถานประกอบการอุตสาหกรรม  อ. เลาขวัญ</t>
  </si>
  <si>
    <t xml:space="preserve">     จำนวนสถานประกอบการอุตสาหกรรม  อ. ด่านมะขามเตี้ย</t>
  </si>
  <si>
    <t xml:space="preserve">     จำนวนสถานประกอบการอุตสาหกรรม  อ. หนองปรือ</t>
  </si>
  <si>
    <t xml:space="preserve">     จำนวนสถานประกอบการอุตสาหกรรม  อ. ห้วยกระเจา</t>
  </si>
  <si>
    <t xml:space="preserve">     จำนวนเงินทุน  อ. เมืองกาญจนบุรี</t>
  </si>
  <si>
    <t xml:space="preserve">     จำนวนเงินทุน  อ. ไทรโยค</t>
  </si>
  <si>
    <t xml:space="preserve">     จำนวนเงินทุน  อ. บ่อพลอย</t>
  </si>
  <si>
    <t xml:space="preserve">     จำนวนเงินทุน  อ. ศรีสวัสดิ์</t>
  </si>
  <si>
    <t xml:space="preserve">     จำนวนเงินทุน  อ. ท่ามะกา</t>
  </si>
  <si>
    <t xml:space="preserve">     จำนวนเงินทุน  อ.ท่าม่วง</t>
  </si>
  <si>
    <t xml:space="preserve">     จำนวนเงินทุน  อ. ทองผาภูมิ</t>
  </si>
  <si>
    <t xml:space="preserve">     จำนวนเงินทุน  อ. สังขละบุรี</t>
  </si>
  <si>
    <t xml:space="preserve">     จำนวนเงินทุน  อ. พนมทวน</t>
  </si>
  <si>
    <t xml:space="preserve">     จำนวนเงินทุน  อ. เลาขวัญ</t>
  </si>
  <si>
    <t xml:space="preserve">     จำนวนเงินทุน  อ. ด่านมะขามเตี้ย</t>
  </si>
  <si>
    <t xml:space="preserve">     จำนวนเงินทุน  อ. หนองปรือ</t>
  </si>
  <si>
    <t xml:space="preserve">     จำนวนเงินทุน  อ. ห้วยกระเจา</t>
  </si>
  <si>
    <t xml:space="preserve">     จำนวนคนงานสถานประกอบการอุตสาหกรรม  อ. เมืองกาญจนบุรี</t>
  </si>
  <si>
    <t xml:space="preserve">     จำนวนคนงานสถานประกอบการอุตสาหกรรม  อ. ไทรโยค</t>
  </si>
  <si>
    <t xml:space="preserve">     จำนวนคนงานสถานประกอบการอุตสาหกรรม  อ. บ่อพลอย</t>
  </si>
  <si>
    <t xml:space="preserve">     จำนวนคนงานสถานประกอบการอุตสาหกรรม  อ. ศรีสวัสดิ์</t>
  </si>
  <si>
    <t xml:space="preserve">     จำนวนคนงานสถานประกอบการอุตสาหกรรม  อ. ท่ามะกา</t>
  </si>
  <si>
    <t xml:space="preserve">     จำนวนคนงานสถานประกอบการอุตสาหกรรม  อ.ท่าม่วง</t>
  </si>
  <si>
    <t xml:space="preserve">     จำนวนคนงานสถานประกอบการอุตสาหกรรม  อ. ทองผาภูมิ</t>
  </si>
  <si>
    <t xml:space="preserve">     จำนวนคนงานสถานประกอบการอุตสาหกรรม  อ. สังขละบุรี</t>
  </si>
  <si>
    <t xml:space="preserve">     จำนวนคนงานสถานประกอบการอุตสาหกรรม  อ. พนมทวน</t>
  </si>
  <si>
    <t xml:space="preserve">     จำนวนคนงานสถานประกอบการอุตสาหกรรม  อ. เลาขวัญ</t>
  </si>
  <si>
    <t xml:space="preserve">     จำนวนคนงานสถานประกอบการอุตสาหกรรม  อ. ด่านมะขามเตี้ย</t>
  </si>
  <si>
    <t xml:space="preserve">     จำนวนคนงานสถานประกอบการอุตสาหกรรม  อ. หนองปรือ</t>
  </si>
  <si>
    <t xml:space="preserve">     จำนวนคนงานสถานประกอบการอุตสาหกรรม  อ. ห้วยกระเจา</t>
  </si>
  <si>
    <t xml:space="preserve">     จำนวนผู้ใช้ไฟฟ้า  อ. เมืองกาญจนบุรี</t>
  </si>
  <si>
    <t xml:space="preserve">     จำนวนผู้ใช้ไฟฟ้า  อ. ไทรโยค</t>
  </si>
  <si>
    <t xml:space="preserve">     จำนวนผู้ใช้ไฟฟ้า  อ. บ่อพลอย</t>
  </si>
  <si>
    <t xml:space="preserve">     จำนวนผู้ใช้ไฟฟ้า  อ. ศรีสวัสดิ์</t>
  </si>
  <si>
    <t xml:space="preserve">     จำนวนผู้ใช้ไฟฟ้า  อ. ท่ามะกา</t>
  </si>
  <si>
    <t xml:space="preserve">     จำนวนผู้ใช้ไฟฟ้า  อ.ท่าม่วง</t>
  </si>
  <si>
    <t xml:space="preserve">     จำนวนผู้ใช้ไฟฟ้า  อ. ทองผาภูมิ</t>
  </si>
  <si>
    <t xml:space="preserve">     จำนวนผู้ใช้ไฟฟ้า  อ. สังขละบุรี</t>
  </si>
  <si>
    <t xml:space="preserve">     จำนวนผู้ใช้ไฟฟ้า  อ. พนมทวน</t>
  </si>
  <si>
    <t xml:space="preserve">     จำนวนผู้ใช้ไฟฟ้า  อ. เลาขวัญ</t>
  </si>
  <si>
    <t xml:space="preserve">     จำนวนผู้ใช้ไฟฟ้า  อ. ด่านมะขามเตี้ย</t>
  </si>
  <si>
    <t xml:space="preserve">     จำนวนผู้ใช้ไฟฟ้า  อ. หนองปรือ</t>
  </si>
  <si>
    <t xml:space="preserve">     จำนวนผู้ใช้ไฟฟ้า  อ. ห้วยกระเจา</t>
  </si>
  <si>
    <t xml:space="preserve">     จำนวนการจำหน่ายกระแสไฟฟ้า  อ. เมืองกาญจนบุรี</t>
  </si>
  <si>
    <t xml:space="preserve">     จำนวนการจำหน่ายกระแสไฟฟ้า  อ. ไทรโยค</t>
  </si>
  <si>
    <t xml:space="preserve">     จำนวนการจำหน่ายกระแสไฟฟ้า  อ. บ่อพลอย</t>
  </si>
  <si>
    <t xml:space="preserve">     จำนวนการจำหน่ายกระแสไฟฟ้า  อ. ศรีสวัสดิ์</t>
  </si>
  <si>
    <t xml:space="preserve">     จำนวนการจำหน่ายกระแสไฟฟ้า  อ. ท่ามะกา</t>
  </si>
  <si>
    <t xml:space="preserve">     จำนวนการจำหน่ายกระแสไฟฟ้า  อ.ท่าม่วง</t>
  </si>
  <si>
    <t xml:space="preserve">     จำนวนการจำหน่ายกระแสไฟฟ้า  อ. ทองผาภูมิ</t>
  </si>
  <si>
    <t xml:space="preserve">     จำนวนการจำหน่ายกระแสไฟฟ้า  อ. สังขละบุรี</t>
  </si>
  <si>
    <t xml:space="preserve">     จำนวนการจำหน่ายกระแสไฟฟ้า  อ. พนมทวน</t>
  </si>
  <si>
    <t xml:space="preserve">     จำนวนการจำหน่ายกระแสไฟฟ้า  อ. เลาขวัญ</t>
  </si>
  <si>
    <t xml:space="preserve">     จำนวนการจำหน่ายกระแสไฟฟ้า  อ. ด่านมะขามเตี้ย</t>
  </si>
  <si>
    <t xml:space="preserve">     จำนวนการจำหน่ายกระแสไฟฟ้า  อ. หนองปรือ</t>
  </si>
  <si>
    <t xml:space="preserve">     จำนวนการจำหน่ายกระแสไฟฟ้า  อ. ห้วยกระเจา</t>
  </si>
  <si>
    <t xml:space="preserve">     จำนวนประชากรจากการทะเบียน  อ. เมืองกาญจนบุรี</t>
  </si>
  <si>
    <t xml:space="preserve">     จำนวนประชากรจากการทะเบียน  อ. ไทรโยค</t>
  </si>
  <si>
    <t xml:space="preserve">     จำนวนประชากรจากการทะเบียน  อ. บ่อพลอย</t>
  </si>
  <si>
    <t xml:space="preserve">     จำนวนประชากรจากการทะเบียน  อ. ศรีสวัสดิ์</t>
  </si>
  <si>
    <t xml:space="preserve">     จำนวนประชากรจากการทะเบียน  อ. ท่ามะกา</t>
  </si>
  <si>
    <t xml:space="preserve">     จำนวนประชากรจากการทะเบียน  อ.ท่าม่วง</t>
  </si>
  <si>
    <t xml:space="preserve">     จำนวนประชากรจากการทะเบียน  อ. ทองผาภูมิ</t>
  </si>
  <si>
    <t xml:space="preserve">     จำนวนประชากรจากการทะเบียน  อ. สังขละบุรี</t>
  </si>
  <si>
    <t xml:space="preserve">     จำนวนประชากรจากการทะเบียน  อ. พนมทวน</t>
  </si>
  <si>
    <t xml:space="preserve">     จำนวนประชากรจากการทะเบียน  อ. เลาขวัญ</t>
  </si>
  <si>
    <t xml:space="preserve">     จำนวนประชากรจากการทะเบียน  อ. ด่านมะขามเตี้ย</t>
  </si>
  <si>
    <t xml:space="preserve">     จำนวนประชากรจากการทะเบียน  อ. หนองปรือ</t>
  </si>
  <si>
    <t xml:space="preserve">     จำนวนประชากรจากการทะเบียน  อ. ห้วยกระเจา</t>
  </si>
  <si>
    <t xml:space="preserve">     ผลผลิตพืชผัก  ข้าวโพดฝักอ่อน</t>
  </si>
  <si>
    <t>ผลผลิตไม้ผลและไม้ยืนต้นเฉลี่ยต่อไร่</t>
  </si>
  <si>
    <t>ผลผลิตไม้ผลและไม้ยืน</t>
  </si>
  <si>
    <t>ผลผลิตพืชผักเฉลี่ยต่อไร่ (กก.)</t>
  </si>
  <si>
    <t xml:space="preserve">     ผลผลิตพืชไร่  อ้อยโรงงาน</t>
  </si>
  <si>
    <t xml:space="preserve">     ผลผลิตพืชไร่  มันสำปะหลัง</t>
  </si>
  <si>
    <t xml:space="preserve">     ผลผลิตพืชไร่  ข้าวโพดเลี้ยงสัตว์</t>
  </si>
  <si>
    <t xml:space="preserve">     ผลผลิตพืชไร่  สัปปะรด</t>
  </si>
  <si>
    <t xml:space="preserve">     ผลผลิตพืชไร่  ถั่วหลือง</t>
  </si>
  <si>
    <t xml:space="preserve">     ผลผลิตพืชไร่  ถั่วเขียว</t>
  </si>
  <si>
    <t xml:space="preserve">     ผลผลิตพืชไร่  ถั่วลิสง</t>
  </si>
  <si>
    <t xml:space="preserve">     ผลผลิตพืชไร่  งา</t>
  </si>
  <si>
    <t xml:space="preserve">     ผลผลิตพืชไร่ เผือก</t>
  </si>
  <si>
    <t xml:space="preserve">     ผลผลิตไม้ผลและไม้ยืน  ยูคาลิป</t>
  </si>
  <si>
    <t xml:space="preserve">     ผลผลิตไม้ผลและไม้ยืน ปาล์มน้ำมัน</t>
  </si>
  <si>
    <t xml:space="preserve">    ผลผลิตไม้ผลและไม้ยืน  กล้วยน้ำว้า</t>
  </si>
  <si>
    <t xml:space="preserve">     ผลผลิตไม้ผลและไม้ยืน  มะม่วง</t>
  </si>
  <si>
    <t xml:space="preserve">     ผลผลิตไม้ผลและไม้ยืน  มะขาม</t>
  </si>
  <si>
    <t xml:space="preserve">     ผลผลิตไม้ผลและไม้ยืน  ส้มโอ</t>
  </si>
  <si>
    <t xml:space="preserve">     ผลผลิตไม้ผลและไม้ยืน  ไผ่</t>
  </si>
  <si>
    <t xml:space="preserve">     ผลผลิตไม้ผลและไม้ยืน  มะละกอ</t>
  </si>
  <si>
    <t xml:space="preserve">     ผลผลิตไม้ผลและไม้ยืน  พุทรา</t>
  </si>
  <si>
    <t xml:space="preserve">    ผลผลิตไม้ผลและไม้ยืน  ยางพารา</t>
  </si>
  <si>
    <t xml:space="preserve">     จำนวนปศุสัตว์  กระบือ</t>
  </si>
  <si>
    <t xml:space="preserve">     จำนวนปศุสัตว์  สุกร</t>
  </si>
  <si>
    <t xml:space="preserve">     จำนวนปศุสัตว์  แพะ</t>
  </si>
  <si>
    <t xml:space="preserve">     จำนวนปศุสัตว์  ห่าน</t>
  </si>
  <si>
    <t xml:space="preserve">     จำนวนปศุสัตว์  ไก่</t>
  </si>
  <si>
    <t xml:space="preserve">     จำนวนปศุสัตว์  เป็ด</t>
  </si>
  <si>
    <t xml:space="preserve">     จำนวนปศุสัตว์  นกกระจอกเทศ</t>
  </si>
  <si>
    <t xml:space="preserve">     จำนวนปศุสัตว์ โค</t>
  </si>
  <si>
    <t xml:space="preserve">    สถานประกอบการอุตสาหกรรมการเกษตร</t>
  </si>
  <si>
    <t xml:space="preserve">    สถานประกอบการอุตสาหกรรมอาหาร </t>
  </si>
  <si>
    <t xml:space="preserve">   สถานประกอบการอุตสาหกรรมเครื่องดื่ม</t>
  </si>
  <si>
    <t xml:space="preserve">   สถานประกอบการอุตสาหกรรมสิ่งทอ</t>
  </si>
  <si>
    <t xml:space="preserve">   สถานประกอบการอุตสาหกรรม เครื่องแต่งกาย</t>
  </si>
  <si>
    <t xml:space="preserve">    สถานประกอบการอุตสาหกรรมเครื่องหนัง</t>
  </si>
  <si>
    <t xml:space="preserve">   สถานประกอบการอุตสาหกรรมเฟอร์นิเจอร์และเครื่องเรือน</t>
  </si>
  <si>
    <t xml:space="preserve">   สถานประกอบการอุตสาหกรรมกระดาษและผลิตภัณฑ์จากกระดาษ</t>
  </si>
  <si>
    <t xml:space="preserve">   สถานประกอบการอุตสาหกรรมสิ่งพิมพ์</t>
  </si>
  <si>
    <t xml:space="preserve">   สถานประกอบการอุตสาหกรรมเคมี</t>
  </si>
  <si>
    <t xml:space="preserve">   สถานประกอบการอุตสาหกรรมปิโตรเคมีและผลิตภัณฑ์</t>
  </si>
  <si>
    <t xml:space="preserve">   สถานประกอบการอุตสาหกรรมยาง</t>
  </si>
  <si>
    <t xml:space="preserve">   สถานประกอบการอุตสาหกรรมพลาสติก</t>
  </si>
  <si>
    <t xml:space="preserve">   สถานประกอบการอุตสาหกรรมอโลหะ</t>
  </si>
  <si>
    <t xml:space="preserve">   สถานประกอบการอุตสาหกรรมโลหะ</t>
  </si>
  <si>
    <t xml:space="preserve">   สถานประกอบการอุตสาหกรรมผลิตภัณฑ์โลหะ</t>
  </si>
  <si>
    <t xml:space="preserve">   สถานประกอบการอุตสาหกรรมเครื่องจักรกล</t>
  </si>
  <si>
    <t xml:space="preserve">   สถานประกอบการอุตสาหกรรมไฟฟ้า</t>
  </si>
  <si>
    <t xml:space="preserve">   สถานประกอบการอุตสาหกรรมขนส่ง</t>
  </si>
  <si>
    <t xml:space="preserve">   สถานประกอบการอุตสาหกรรมอื่นๆ</t>
  </si>
  <si>
    <t xml:space="preserve">   สถานประกอบการอุตสาหกรรมไม้และผลิตภัณฑ์จากไม้</t>
  </si>
  <si>
    <t>จำนวนผู้เยี่ยมเยือน  นักท่องเที่ยว</t>
  </si>
  <si>
    <t>จำนวนผู้เยี่ยมเยือน  นักทัศนาจร</t>
  </si>
  <si>
    <t>ครัวเรือนที่มีอุปกรณ์/เทคโนโลยีสารสนเทศและการสื่อสาร  คอมพิวเตอร์</t>
  </si>
  <si>
    <t>ครัวเรือนที่มีอุปกรณ์/เทคโนโลยีสารสนเทศและการสื่อสาร  การเชื่อมต่ออินเตอร์เน็ต</t>
  </si>
  <si>
    <t>ค่าใช้จ่ายเฉลี่ยของนักท่องเที่ยว   นักท่องเที่ยว</t>
  </si>
  <si>
    <t>ค่าใช้จ่ายเฉลี่ยของนักท่องเที่ยว นักทัศนาจร</t>
  </si>
  <si>
    <t xml:space="preserve">     จำนวนสหกรณ์ภาคการเกษตร อ. ไทรโยค</t>
  </si>
  <si>
    <t xml:space="preserve">     จำนวนสหกรณ์ภาคการเกษตร อ. บ่อพลอย</t>
  </si>
  <si>
    <t xml:space="preserve">     จำนวนสหกรณ์ภาคการเกษตร อ. ศรีสวัสดิ์</t>
  </si>
  <si>
    <t xml:space="preserve">     จำนวนสหกรณ์ภาคการเกษตร  อ. ท่ามะกา</t>
  </si>
  <si>
    <t xml:space="preserve">     จำนวนสหกรณ์ภาคการเกษตร  อ.ท่าม่วง</t>
  </si>
  <si>
    <t xml:space="preserve">     จำนวนสหกรณ์ภาคการเกษตร  อ. ทองผาภูมิ</t>
  </si>
  <si>
    <t xml:space="preserve">     จำนวนสหกรณ์ภาคการเกษตร  อ. สังขละบุรี</t>
  </si>
  <si>
    <t xml:space="preserve">     จำนวนสหกรณ์ภาคการเกษตร  อ. พนมทวน</t>
  </si>
  <si>
    <t xml:space="preserve">     จำนวนสหกรณ์ภาคการเกษตร  อ. เลาขวัญ</t>
  </si>
  <si>
    <t xml:space="preserve">     จำนวนสหกรณ์ภาคการเกษตร  อ. ด่านมะขามเตี้ย</t>
  </si>
  <si>
    <t xml:space="preserve">     จำนวนสหกรณ์ภาคการเกษตร  อ. หนองปรือ</t>
  </si>
  <si>
    <t xml:space="preserve">     จำนวนสหกรณ์ภาคการเกษตร  อ. ห้วยกระเจา</t>
  </si>
  <si>
    <t xml:space="preserve">     จำนวนสหกรณ์ภาคการเกษตร  อ. เมืองกาญจนบุรี</t>
  </si>
  <si>
    <t xml:space="preserve">    จำนวนสหกรณ์นอกภาคการเกษตร  อ. เมืองกาญจนบุรี</t>
  </si>
  <si>
    <t xml:space="preserve">     จำนวนสหกรณ์นอกภาคการเกษตร  อ. ไทรโยค</t>
  </si>
  <si>
    <t xml:space="preserve">     จำนวนสหกรณ์นอกภาคการเกษตร  อ. บ่อพลอย</t>
  </si>
  <si>
    <t xml:space="preserve">     จำนวนสหกรณ์นอกภาคการเกษตร  อ. ศรีสวัสดิ์</t>
  </si>
  <si>
    <t xml:space="preserve">     จำนวนสหกรณ์นอกภาคการเกษตร  อ. ท่ามะกา</t>
  </si>
  <si>
    <t xml:space="preserve">     จำนวนสหกรณ์นอกภาคการเกษตร  อ. ทองผาภูมิ</t>
  </si>
  <si>
    <t xml:space="preserve">     จำนวนสหกรณ์นอกภาคการเกษตร  อ. สังขละบุรี</t>
  </si>
  <si>
    <t xml:space="preserve">     จำนวนสหกรณ์นอกภาคการเกษตร  อ. พนมทวน</t>
  </si>
  <si>
    <t xml:space="preserve">     จำนวนสหกรณ์นอกภาคการเกษตร  อ. เลาขวัญ</t>
  </si>
  <si>
    <t xml:space="preserve">     จำนวนสหกรณ์นอกภาคการเกษตร  อ. ด่านมะขามเตี้ย</t>
  </si>
  <si>
    <t xml:space="preserve">     จำนวนสหกรณ์นอกภาคการเกษตร  อ. หนองปรือ</t>
  </si>
  <si>
    <t xml:space="preserve">     จำนวนสหกรณ์นอกภาคการเกษตร  อ. ห้วยกระเจา</t>
  </si>
  <si>
    <t xml:space="preserve">     จำนวนสหกรณ์นอกภาคการเกษตร  อ.ท่าม่วง</t>
  </si>
  <si>
    <t xml:space="preserve">     จำนวนทะเบียนนิติบุคคลใหม่  อ. เมืองกาญจนบุรี</t>
  </si>
  <si>
    <t xml:space="preserve">     จำนวนทะเบียนนิติบุคคลใหม่  อ. ไทรโยค</t>
  </si>
  <si>
    <t xml:space="preserve">     จำนวนทะเบียนนิติบุคคลใหม่  อ. บ่อพลอย</t>
  </si>
  <si>
    <t xml:space="preserve">     จำนวนทะเบียนนิติบุคคลใหม่  อ. ศรีสวัสดิ์</t>
  </si>
  <si>
    <t xml:space="preserve">     จำนวนทะเบียนนิติบุคคลใหม่   อ. ท่ามะกา</t>
  </si>
  <si>
    <t xml:space="preserve">     จำนวนทะเบียนนิติบุคคลใหม่   อ.ท่าม่วง</t>
  </si>
  <si>
    <t xml:space="preserve">     จำนวนทะเบียนนิติบุคคลใหม่   อ. ทองผาภูมิ</t>
  </si>
  <si>
    <t xml:space="preserve">     จำนวนทะเบียนนิติบุคคลใหม่   อ. สังขละบุรี</t>
  </si>
  <si>
    <t xml:space="preserve">     จำนวนทะเบียนนิติบุคคลใหม่   อ. พนมทวน</t>
  </si>
  <si>
    <t xml:space="preserve">     จำนวนทะเบียนนิติบุคคลใหม่  อ. ด่านมะขามเตี้ย</t>
  </si>
  <si>
    <t xml:space="preserve">     จำนวนทะเบียนนิติบุคคลใหม่  อ. เลาขวัญ</t>
  </si>
  <si>
    <t xml:space="preserve">     จำนวนทะเบียนนิติบุคคลใหม่ ร  อ. หนองปรือ</t>
  </si>
  <si>
    <t xml:space="preserve">     จำนวนทะเบียนนิติบุคคลใหม่   อ. ห้วยกระเจา</t>
  </si>
  <si>
    <t xml:space="preserve">     รายได้จากการจัดเก็บภาษีของกรมสรรพากร  อ. เมืองกาญจนบุรี</t>
  </si>
  <si>
    <t xml:space="preserve">     รายได้จากการจัดเก็บภาษีของกรมสรรพากร อ. ไทรโยค</t>
  </si>
  <si>
    <t xml:space="preserve">     รายได้จากการจัดเก็บภาษีของกรมสรรพากร อ. บ่อพลอย</t>
  </si>
  <si>
    <t xml:space="preserve">     รายได้จากการจัดเก็บภาษีของกรมสรรพากร  อ. ศรีสวัสดิ์</t>
  </si>
  <si>
    <t xml:space="preserve">     รายได้จากการจัดเก็บภาษีของกรมสรรพากร   อ. ท่ามะกา</t>
  </si>
  <si>
    <t xml:space="preserve">     รายได้จากการจัดเก็บภาษีของกรมสรรพากร   อ.ท่าม่วง</t>
  </si>
  <si>
    <t xml:space="preserve">     รายได้จากการจัดเก็บภาษีของกรมสรรพากร   อ. ทองผาภูมิ</t>
  </si>
  <si>
    <t xml:space="preserve">     รายได้จากการจัดเก็บภาษีของกรมสรรพากร   อ. สังขละบุรี</t>
  </si>
  <si>
    <t xml:space="preserve">     รายได้จากการจัดเก็บภาษีของกรมสรรพากร  อ. พนมทวน</t>
  </si>
  <si>
    <t xml:space="preserve">     รายได้จากการจัดเก็บภาษีของกรมสรรพากร  อ. เลาขวัญ</t>
  </si>
  <si>
    <t xml:space="preserve">     รายได้จากการจัดเก็บภาษีของกรมสรรพากร  อ. ด่านมะขามเตี้ย</t>
  </si>
  <si>
    <t xml:space="preserve">     รายได้จากการจัดเก็บภาษีของกรมสรรพากร  อ. หนองปรือ</t>
  </si>
  <si>
    <t xml:space="preserve">     รายได้จากการจัดเก็บภาษีของกรมสรรพากร   อ. ห้วยกระเจา</t>
  </si>
  <si>
    <t xml:space="preserve">    รายรับขององค์กรปกครองส่วนท้องถิ่น  องค์การบริหารส่วนตำบล</t>
  </si>
  <si>
    <t xml:space="preserve">    รายรับขององค์กรปกครองส่วนท้องถิ่น  เทศบาล</t>
  </si>
  <si>
    <t xml:space="preserve">    รายรับขององค์กรปกครองส่วนท้องถิ่น  องค์การบริหารส่วนจังหวัด</t>
  </si>
  <si>
    <t xml:space="preserve">    รายจ่ายขององค์กรปกครองส่วนท้องถิ่น  องค์การบริหารส่วนจังหวัด</t>
  </si>
  <si>
    <t xml:space="preserve">    รายจ่ายขององค์กรปกครองส่วนท้องถิ่น  เทศบาล</t>
  </si>
  <si>
    <t xml:space="preserve">    รายจ่ายขององค์กรปกครองส่วนท้องถิ่น  องค์การบริหารส่วนตำบล</t>
  </si>
  <si>
    <t xml:space="preserve">     ทุนจดทะเบียน  อ. ไทรโยค</t>
  </si>
  <si>
    <t xml:space="preserve">     ทุนจดทะเบียน อ. บ่อพลอย</t>
  </si>
  <si>
    <t xml:space="preserve">     ทุนจดทะเบียน  อ. ศรีสวัสดิ์</t>
  </si>
  <si>
    <t xml:space="preserve">     ทุนจดทะเบียน  อ. ท่ามะกา</t>
  </si>
  <si>
    <t xml:space="preserve">     ทุนจดทะเบียน  อ. ทองผาภูมิ</t>
  </si>
  <si>
    <t xml:space="preserve">     ทุนจดทะเบียนร  อ. สังขละบุรี</t>
  </si>
  <si>
    <t xml:space="preserve">     ทุนจดทะเบียน  อ. พนมทวน</t>
  </si>
  <si>
    <t xml:space="preserve">     ทุนจดทะเบียน  อ. เลาขวัญ</t>
  </si>
  <si>
    <t xml:space="preserve">     ทุนจดทะเบียน  อ. ด่านมะขามเตี้ย</t>
  </si>
  <si>
    <t xml:space="preserve">     ทุนจดทะเบียน  อ. หนองปรือ</t>
  </si>
  <si>
    <t xml:space="preserve">     ทุนจดทะเบียน  อ. ห้วยกระเจา</t>
  </si>
  <si>
    <t xml:space="preserve">     ทุนจดทะเบียน  อ. เมืองกาญจนบุรี</t>
  </si>
  <si>
    <t xml:space="preserve">     ทุนจดทะเบียน  อ.ท่าม่วง</t>
  </si>
  <si>
    <t xml:space="preserve">     วัยเด็ก (0-14 ปี)  อ. เมืองกาญจนบุรี</t>
  </si>
  <si>
    <t xml:space="preserve">     วัยเด็ก (0-14 ปี)  อ. ไทรโยค</t>
  </si>
  <si>
    <t xml:space="preserve">     วัยเด็ก (0-14 ปี)  อ. บ่อพลอย</t>
  </si>
  <si>
    <t xml:space="preserve">     วัยเด็ก (0-14 ปี)  อ. ศรีสวัสดิ์</t>
  </si>
  <si>
    <t xml:space="preserve">     วัยเด็ก (0-14 ปี)  อ. ท่ามะกา</t>
  </si>
  <si>
    <t xml:space="preserve">     วัยเด็ก (0-14 ปี)  อ.ท่าม่วง</t>
  </si>
  <si>
    <t xml:space="preserve">     วัยเด็ก (0-14 ปี)  อ. ทองผาภูมิ</t>
  </si>
  <si>
    <t xml:space="preserve">     วัยเด็ก (0-14 ปี)  อ. สังขละบุรี</t>
  </si>
  <si>
    <t xml:space="preserve">     วัยเด็ก (0-14 ปี)  อ. พนมทวน</t>
  </si>
  <si>
    <t xml:space="preserve">     วัยเด็ก (0-14 ปี) อ. เลาขวัญ</t>
  </si>
  <si>
    <t xml:space="preserve">     วัยเด็ก (0-14 ปี) อ. ด่านมะขามเตี้ย</t>
  </si>
  <si>
    <t xml:space="preserve">     วัยเด็ก (0-14 ปี)  อ. หนองปรือ</t>
  </si>
  <si>
    <t xml:space="preserve">     วัยเด็ก (0-14 ปี)  อ. ห้วยกระเจา</t>
  </si>
  <si>
    <t xml:space="preserve">     วัยสูงายุ (60 ปีขึ้นไป)  อ. เมืองกาญจนบุรี</t>
  </si>
  <si>
    <t xml:space="preserve">     วัยสูงายุ (60 ปีขึ้นไป)  อ. ไทรโยค</t>
  </si>
  <si>
    <t xml:space="preserve">     วัยสูงายุ (60 ปีขึ้นไป)  อ. บ่อพลอย</t>
  </si>
  <si>
    <t xml:space="preserve">     วัยสูงายุ (60 ปีขึ้นไป)  อ. ศรีสวัสดิ์</t>
  </si>
  <si>
    <t xml:space="preserve">     วัยสูงายุ (60 ปีขึ้นไป)  อ. ท่ามะกา</t>
  </si>
  <si>
    <t xml:space="preserve">     วัยสูงายุ (60 ปีขึ้นไป)  อ.ท่าม่วง</t>
  </si>
  <si>
    <t xml:space="preserve">     วัยสูงายุ (60 ปีขึ้นไป)  อ. ทองผาภูมิ</t>
  </si>
  <si>
    <t xml:space="preserve">     วัยสูงายุ (60 ปีขึ้นไป)  อ. สังขละบุรี</t>
  </si>
  <si>
    <t xml:space="preserve">     วัยสูงายุ (60 ปีขึ้นไป)  อ. พนมทวน</t>
  </si>
  <si>
    <t xml:space="preserve">     วัยสูงายุ (60 ปีขึ้นไป) อ. เลาขวัญ</t>
  </si>
  <si>
    <t xml:space="preserve">     วัยสูงายุ (60 ปีขึ้นไป) อ. ด่านมะขามเตี้ย</t>
  </si>
  <si>
    <t xml:space="preserve">     วัยสูงายุ (60 ปีขึ้นไป)  อ. หนองปรือ</t>
  </si>
  <si>
    <t xml:space="preserve">     วัยสูงายุ (60 ปีขึ้นไป)  อ. ห้วยกระเจา</t>
  </si>
  <si>
    <t xml:space="preserve">     วัยแรงงาน (15-59 ปี)  อ. เมืองกาญจนบุรี</t>
  </si>
  <si>
    <t xml:space="preserve">     วัยแรงงาน (15-59 ปี)  อ. ไทรโยค</t>
  </si>
  <si>
    <t xml:space="preserve">     วัยแรงงาน (15-59 ปี)  อ. บ่อพลอย</t>
  </si>
  <si>
    <t xml:space="preserve">     วัยแรงงาน (15-59 ปี)  อ. ศรีสวัสดิ์</t>
  </si>
  <si>
    <t xml:space="preserve">     วัยแรงงาน (15-59 ปี)  อ. ท่ามะกา</t>
  </si>
  <si>
    <t xml:space="preserve">     วัยแรงงาน (15-59 ปี)  อ.ท่าม่วง</t>
  </si>
  <si>
    <t xml:space="preserve">     วัยแรงงาน (15-59 ปี)  อ. ทองผาภูมิ</t>
  </si>
  <si>
    <t xml:space="preserve">     วัยแรงงาน (15-59 ปี)  อ. สังขละบุรี</t>
  </si>
  <si>
    <t xml:space="preserve">     วัยแรงงาน (15-59 ปี)  อ. พนมทวน</t>
  </si>
  <si>
    <t xml:space="preserve">     วัยแรงงาน (15-59 ปี) อ. เลาขวัญ</t>
  </si>
  <si>
    <t xml:space="preserve">     วัยแรงงาน (15-59 ปี) อ. ด่านมะขามเตี้ย</t>
  </si>
  <si>
    <t xml:space="preserve">     วัยแรงงาน (15-59 ปี)  อ. หนองปรือ</t>
  </si>
  <si>
    <t xml:space="preserve">     วัยแรงงาน (15-59 ปี)  อ. ห้วยกระเจา</t>
  </si>
  <si>
    <t xml:space="preserve">     อัตราการเปลี่ยนแปลงของประชากร อ. เมืองกาญจนบุรี</t>
  </si>
  <si>
    <t xml:space="preserve">     อัตราการเปลี่ยนแปลงของประชากร  อ. ไทรโยค</t>
  </si>
  <si>
    <t xml:space="preserve">     อัตราการเปลี่ยนแปลงของประชากร  อ. บ่อพลอย</t>
  </si>
  <si>
    <t xml:space="preserve">     อัตราการเปลี่ยนแปลงของประชากร  อ. ศรีสวัสดิ์</t>
  </si>
  <si>
    <t xml:space="preserve">     อัตราการเปลี่ยนแปลงของประชากร  อ. ท่ามะกา</t>
  </si>
  <si>
    <t xml:space="preserve">     อัตราการเปลี่ยนแปลงของประชากร  อ.ท่าม่วง</t>
  </si>
  <si>
    <t xml:space="preserve">     อัตราการเปลี่ยนแปลงของประชากร  อ. ทองผาภูมิ</t>
  </si>
  <si>
    <t xml:space="preserve">     อัตราการเปลี่ยนแปลงของประชากร  อ. สังขละบุรี</t>
  </si>
  <si>
    <t xml:space="preserve">     อัตราการเปลี่ยนแปลงของประชากร  อ. พนมทวน</t>
  </si>
  <si>
    <t xml:space="preserve">     อัตราการเปลี่ยนแปลงของประชากร อ. เลาขวัญ</t>
  </si>
  <si>
    <t xml:space="preserve">     อัตราการเปลี่ยนแปลงของประชากร อ. ด่านมะขามเตี้ย</t>
  </si>
  <si>
    <t xml:space="preserve">     อัตราการเปลี่ยนแปลงของประชากร  อ. หนองปรือ</t>
  </si>
  <si>
    <t xml:space="preserve">     อัตราการเปลี่ยนแปลงของประชากร  อ. ห้วยกระเจา</t>
  </si>
  <si>
    <t xml:space="preserve">     ความหนาแน่นของประชากร  อ. เมืองกาญจนบุรี</t>
  </si>
  <si>
    <t xml:space="preserve">     ความหนาแน่นของประชากร  อ. ไทรโยค</t>
  </si>
  <si>
    <t xml:space="preserve">     ความหนาแน่นของประชากร  อ. บ่อพลอย</t>
  </si>
  <si>
    <t xml:space="preserve">     ความหนาแน่นของประชากร  อ. ศรีสวัสดิ์</t>
  </si>
  <si>
    <t xml:space="preserve">     ความหนาแน่นของประชากร อ. ท่ามะกา</t>
  </si>
  <si>
    <t xml:space="preserve">     ความหนาแน่นของประชากร  อ.ท่าม่วง</t>
  </si>
  <si>
    <t xml:space="preserve">     ความหนาแน่นของประชากร  อ. ทองผาภูมิ</t>
  </si>
  <si>
    <t xml:space="preserve">     ความหนาแน่นของประชากร  อ. สังขละบุรี</t>
  </si>
  <si>
    <t xml:space="preserve">     ความหนาแน่นของประชากร  อ. พนมทวน</t>
  </si>
  <si>
    <t xml:space="preserve">     ความหนาแน่นของประชากร อ. เลาขวัญ</t>
  </si>
  <si>
    <t xml:space="preserve">     ความหนาแน่นของประชากร อ. ด่านมะขามเตี้ย</t>
  </si>
  <si>
    <t xml:space="preserve">     ความหนาแน่นของประชากร อ. หนองปรือ</t>
  </si>
  <si>
    <t xml:space="preserve">     ความหนาแน่นของประชากร  อ. ห้วยกระเจา</t>
  </si>
  <si>
    <t xml:space="preserve">     จำนวนบ้านจากการทะเบียน อ. เมืองกาญจนบุรี</t>
  </si>
  <si>
    <t xml:space="preserve">     จำนวนบ้านจากการทะเบียน  อ. ไทรโยค</t>
  </si>
  <si>
    <t xml:space="preserve">     จำนวนบ้านจากการทะเบียน  อ. บ่อพลอย</t>
  </si>
  <si>
    <t xml:space="preserve">     จำนวนบ้านจากการทะเบียน  อ. ศรีสวัสดิ์</t>
  </si>
  <si>
    <t xml:space="preserve">     จำนวนบ้านจากการทะเบียน  อ. ท่ามะกา</t>
  </si>
  <si>
    <t xml:space="preserve">     จำนวนบ้านจากการทะเบียน  อ.ท่าม่วง</t>
  </si>
  <si>
    <t xml:space="preserve">     จำนวนบ้านจากการทะเบียน  อ. ทองผาภูมิ</t>
  </si>
  <si>
    <t xml:space="preserve">     จำนวนบ้านจากการทะเบียน  อ. สังขละบุรี</t>
  </si>
  <si>
    <t xml:space="preserve">     จำนวนบ้านจากการทะเบียน  อ. พนมทวน</t>
  </si>
  <si>
    <t xml:space="preserve">     จำนวนบ้านจากการทะเบียน อ. เลาขวัญ</t>
  </si>
  <si>
    <t xml:space="preserve">     จำนวนบ้านจากการทะเบียน อ. ด่านมะขามเตี้ย</t>
  </si>
  <si>
    <t xml:space="preserve">     จำนวนบ้านจากการทะเบียน  อ. หนองปรือ</t>
  </si>
  <si>
    <t xml:space="preserve">     จำนวนบ้านจากการทะเบียน  อ. ห้วยกระเจา</t>
  </si>
  <si>
    <t xml:space="preserve">     จำนวนการจดทะเบียนสมรส อ. เมืองกาญจนบุรี</t>
  </si>
  <si>
    <t xml:space="preserve">     จำนวนการจดทะเบียนสมรส  อ. ไทรโยค</t>
  </si>
  <si>
    <t xml:space="preserve">     จำนวนการจดทะเบียนสมรส  อ. บ่อพลอย</t>
  </si>
  <si>
    <t xml:space="preserve">     จำนวนการจดทะเบียนสมรส  อ. ศรีสวัสดิ์</t>
  </si>
  <si>
    <t xml:space="preserve">     จำนวนการจดทะเบียนสมรส  อ. ท่ามะกา</t>
  </si>
  <si>
    <t xml:space="preserve">     จำนวนการจดทะเบียนสมรส  อ.ท่าม่วง</t>
  </si>
  <si>
    <t xml:space="preserve">     จำนวนการจดทะเบียนสมรส  อ. ทองผาภูมิ</t>
  </si>
  <si>
    <t xml:space="preserve">     จำนวนการจดทะเบียนสมรส  อ. สังขละบุรี</t>
  </si>
  <si>
    <t xml:space="preserve">     จำนวนการจดทะเบียนสมรส  อ. พนมทวน</t>
  </si>
  <si>
    <t xml:space="preserve">     จำนวนการจดทะเบียนสมรส อ. เลาขวัญ</t>
  </si>
  <si>
    <t xml:space="preserve">     จำนวนการจดทะเบียนสมรส อ. ด่านมะขามเตี้ย</t>
  </si>
  <si>
    <t xml:space="preserve">     จำนวนการจดทะเบียนสมรส  อ. หนองปรือ</t>
  </si>
  <si>
    <t xml:space="preserve">     จำนวนการจดทะเบียนสมรส  อ. ห้วยกระเจา</t>
  </si>
  <si>
    <t xml:space="preserve">     จำนวนการหย่า  อ. เมืองกาญจนบุรี</t>
  </si>
  <si>
    <t xml:space="preserve">     จำนวนการหย่า อ. ไทรโยค</t>
  </si>
  <si>
    <t xml:space="preserve">     จำนวนการหย่า  อ. บ่อพลอย</t>
  </si>
  <si>
    <t xml:space="preserve">     จำนวนการหย่า  อ. ศรีสวัสดิ์</t>
  </si>
  <si>
    <t xml:space="preserve">     จำนวนการหย่า อ. ท่ามะกา</t>
  </si>
  <si>
    <t xml:space="preserve">     จำนวนการหย่า  อ.ท่าม่วง</t>
  </si>
  <si>
    <t xml:space="preserve">     จำนวนการหย่า  อ. ทองผาภูมิ</t>
  </si>
  <si>
    <t xml:space="preserve">     จำนวนการหย่า  อ. สังขละบุรี</t>
  </si>
  <si>
    <t xml:space="preserve">     จำนวนการหย่า  อ. พนมทวน</t>
  </si>
  <si>
    <t xml:space="preserve">     จำนวนการหย่า อ. เลาขวัญ</t>
  </si>
  <si>
    <t xml:space="preserve">     จำนวนการหย่า อ. ด่านมะขามเตี้ย</t>
  </si>
  <si>
    <t xml:space="preserve">     จำนวนการหย่า อ. หนองปรือ</t>
  </si>
  <si>
    <t xml:space="preserve">     จำนวนการหย่า  อ. ห้วยกระเจา</t>
  </si>
  <si>
    <t>สำนักงานพัฒนาสังคมและความมั่นคงของมนุษย์จังหวัดกาญจนบุรี</t>
  </si>
  <si>
    <t>คะแนน WQI</t>
  </si>
  <si>
    <t xml:space="preserve">      ดัชนีคุณภาพน้ำผิวดิน (WQI)  แม่น้ำแควใหญ่</t>
  </si>
  <si>
    <t xml:space="preserve">     ดัชนีคุณภาพน้ำผิวดิน (WQI)  แม่น้ำแควน้อย</t>
  </si>
  <si>
    <t xml:space="preserve">     ดัชนีคุณภาพน้ำผิวดิน (WQI)  แม่น้ำแม่กลอง</t>
  </si>
  <si>
    <t xml:space="preserve">     อัตราส่วนนักเรียนต่อห้องเรียน อ. เมืองกาญจนบุรี</t>
  </si>
  <si>
    <t xml:space="preserve">     อัตราส่วนนักเรียนต่อห้องเรียน  อ. ไทรโยค</t>
  </si>
  <si>
    <t xml:space="preserve">     อัตราส่วนนักเรียนต่อห้องเรียน  อ. บ่อพลอย</t>
  </si>
  <si>
    <t xml:space="preserve">     อัตราส่วนนักเรียนต่อห้องเรียน  อ. ศรีสวัสดิ์</t>
  </si>
  <si>
    <t xml:space="preserve">     อัตราส่วนนักเรียนต่อห้องเรียน  อ. ท่ามะกา</t>
  </si>
  <si>
    <t xml:space="preserve">     อัตราส่วนนักเรียนต่อห้องเรียน  อ.ท่าม่วง</t>
  </si>
  <si>
    <t xml:space="preserve">     อัตราส่วนนักเรียนต่อห้องเรียน  อ. ทองผาภูมิ</t>
  </si>
  <si>
    <t xml:space="preserve">     อัตราส่วนนักเรียนต่อห้องเรียน  อ. สังขละบุรี</t>
  </si>
  <si>
    <t xml:space="preserve">     อัตราส่วนนักเรียนต่อห้องเรียน  อ. พนมทวน</t>
  </si>
  <si>
    <t xml:space="preserve">     อัตราส่วนนักเรียนต่อห้องเรียน อ. เลาขวัญ</t>
  </si>
  <si>
    <t xml:space="preserve">     อัตราส่วนนักเรียนต่อห้องเรียน อ. ด่านมะขามเตี้ย</t>
  </si>
  <si>
    <t xml:space="preserve">     อัตราส่วนนักเรียนต่อห้องเรียน  อ. หนองปรือ</t>
  </si>
  <si>
    <t xml:space="preserve">     อัตราส่วนนักเรียนต่อห้องเรียน  อ. ห้วยกระเจา</t>
  </si>
  <si>
    <t xml:space="preserve">     อัตราส่วนนักเรียนต่อครู  อ. เมืองกาญจนบุรี</t>
  </si>
  <si>
    <t xml:space="preserve">     อัตราส่วนนักเรียนต่อครู อ. ไทรโยค</t>
  </si>
  <si>
    <t xml:space="preserve">     อัตราส่วนนักเรียนต่อครู  อ. บ่อพลอย</t>
  </si>
  <si>
    <t xml:space="preserve">     อัตราส่วนนักเรียนต่อครู  อ. ศรีสวัสดิ์</t>
  </si>
  <si>
    <t xml:space="preserve">     อัตราส่วนนักเรียนต่อครู อ. ท่ามะกา</t>
  </si>
  <si>
    <t xml:space="preserve">     อัตราส่วนนักเรียนต่อครู  อ.ท่าม่วง</t>
  </si>
  <si>
    <t xml:space="preserve">     อัตราส่วนนักเรียนต่อครู  อ. ทองผาภูมิ</t>
  </si>
  <si>
    <t xml:space="preserve">     อัตราส่วนนักเรียนต่อครู  อ. สังขละบุรี</t>
  </si>
  <si>
    <t xml:space="preserve">     อัตราส่วนนักเรียนต่อครู  อ. พนมทวน</t>
  </si>
  <si>
    <t xml:space="preserve">     อัตราส่วนนักเรียนต่อครู อ. เลาขวัญ</t>
  </si>
  <si>
    <t xml:space="preserve">     อัตราส่วนนักเรียนต่อครู อ. ด่านมะขามเตี้ย</t>
  </si>
  <si>
    <t xml:space="preserve">     อัตราส่วนนักเรียนต่อครู อ. หนองปรือ</t>
  </si>
  <si>
    <t xml:space="preserve">     อัตราส่วนนักเรียนต่อครู  อ. ห้วยกระเจา</t>
  </si>
  <si>
    <t xml:space="preserve">     จำนวนนักเรียนที่ออกกลางคัน อ. เมืองกาญจนบุรี</t>
  </si>
  <si>
    <t xml:space="preserve">     จำนวนนักเรียนที่ออกกลางคัน  อ. ไทรโยค</t>
  </si>
  <si>
    <t xml:space="preserve">     จำนวนนักเรียนที่ออกกลางคัน  อ. บ่อพลอย</t>
  </si>
  <si>
    <t xml:space="preserve">     จำนวนนักเรียนที่ออกกลางคัน  อ. ศรีสวัสดิ์</t>
  </si>
  <si>
    <t xml:space="preserve">     จำนวนนักเรียนที่ออกกลางคัน  อ. ท่ามะกา</t>
  </si>
  <si>
    <t xml:space="preserve">     จำนวนนักเรียนที่ออกกลางคัน  อ.ท่าม่วง</t>
  </si>
  <si>
    <t xml:space="preserve">     จำนวนนักเรียนที่ออกกลางคัน  อ. ทองผาภูมิ</t>
  </si>
  <si>
    <t xml:space="preserve">     จำนวนนักเรียนที่ออกกลางคัน  อ. สังขละบุรี</t>
  </si>
  <si>
    <t xml:space="preserve">     จำนวนนักเรียนที่ออกกลางคัน  อ. พนมทวน</t>
  </si>
  <si>
    <t xml:space="preserve">     จำนวนนักเรียนที่ออกกลางคัน อ. เลาขวัญ</t>
  </si>
  <si>
    <t xml:space="preserve">     จำนวนนักเรียนที่ออกกลางคัน อ. ด่านมะขามเตี้ย</t>
  </si>
  <si>
    <t xml:space="preserve">     จำนวนนักเรียนที่ออกกลางคัน  อ. หนองปรือ</t>
  </si>
  <si>
    <t xml:space="preserve">     จำนวนนักเรียนที่ออกกลางคัน  อ. ห้วยกระเจา</t>
  </si>
  <si>
    <t>ปี2563 ข้อมูล ณ 30 มิถุนายน 2563</t>
  </si>
  <si>
    <r>
      <t xml:space="preserve">รายการชุดข้อมูลพื้นฐาน </t>
    </r>
    <r>
      <rPr>
        <b/>
        <sz val="14"/>
        <color rgb="FFFF0000"/>
        <rFont val="TH SarabunPSK"/>
        <family val="2"/>
      </rPr>
      <t xml:space="preserve">(ตามเล่มแผนพัฒนาสถิติระดับจังหวัดฉบับที่ 2 ) </t>
    </r>
    <r>
      <rPr>
        <b/>
        <sz val="14"/>
        <rFont val="TH SarabunPSK"/>
        <family val="2"/>
      </rPr>
      <t>ข้อมูล ณ. วันที่ ....31.....เดือน..สิงหาคม....ปี...2563......</t>
    </r>
  </si>
  <si>
    <t>สนง.ปศุสัตว์จังหวัด</t>
  </si>
  <si>
    <t>Row Labels</t>
  </si>
  <si>
    <t>Grand Total</t>
  </si>
  <si>
    <t>Count of รายการข้อมูลพื้นฐาน</t>
  </si>
  <si>
    <t>Count of หน่วยงานเจ้าของข้อมูล</t>
  </si>
  <si>
    <t>Count of หน่วยวัด</t>
  </si>
</sst>
</file>

<file path=xl/styles.xml><?xml version="1.0" encoding="utf-8"?>
<styleSheet xmlns="http://schemas.openxmlformats.org/spreadsheetml/2006/main">
  <numFmts count="5">
    <numFmt numFmtId="43" formatCode="_-* #,##0.00_-;\-* #,##0.00_-;_-* &quot;-&quot;??_-;_-@_-"/>
    <numFmt numFmtId="187" formatCode="_-* #,##0_-;\-* #,##0_-;_-* &quot;-&quot;??_-;_-@_-"/>
    <numFmt numFmtId="188" formatCode="_-* #,##0.0_-;\-* #,##0.0_-;_-* &quot;-&quot;??_-;_-@_-"/>
    <numFmt numFmtId="189" formatCode="_-* #,##0.000_-;\-* #,##0.000_-;_-* &quot;-&quot;??_-;_-@_-"/>
    <numFmt numFmtId="190" formatCode="#,##0.0_ ;\-#,##0.0\ "/>
  </numFmts>
  <fonts count="11">
    <font>
      <sz val="11"/>
      <color theme="1"/>
      <name val="Tahoma"/>
      <family val="2"/>
      <charset val="222"/>
      <scheme val="minor"/>
    </font>
    <font>
      <b/>
      <sz val="14"/>
      <color theme="1"/>
      <name val="TH SarabunPSK"/>
      <family val="2"/>
    </font>
    <font>
      <sz val="14"/>
      <color theme="1"/>
      <name val="TH SarabunPSK"/>
      <family val="2"/>
    </font>
    <font>
      <b/>
      <sz val="14"/>
      <name val="TH SarabunPSK"/>
      <family val="2"/>
    </font>
    <font>
      <b/>
      <sz val="14"/>
      <color rgb="FFFF0000"/>
      <name val="TH SarabunPSK"/>
      <family val="2"/>
    </font>
    <font>
      <sz val="11"/>
      <color theme="1"/>
      <name val="Tahoma"/>
      <family val="2"/>
      <charset val="222"/>
      <scheme val="minor"/>
    </font>
    <font>
      <b/>
      <sz val="14"/>
      <color indexed="8"/>
      <name val="TH SarabunPSK"/>
      <family val="2"/>
    </font>
    <font>
      <sz val="10"/>
      <color theme="1"/>
      <name val="TH SarabunPSK"/>
      <family val="2"/>
    </font>
    <font>
      <sz val="13.5"/>
      <color theme="1"/>
      <name val="TH SarabunPSK"/>
      <family val="2"/>
    </font>
    <font>
      <sz val="14"/>
      <name val="TH SarabunPSK"/>
      <family val="2"/>
    </font>
    <font>
      <sz val="10"/>
      <name val="TH SarabunPSK"/>
      <family val="2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theme="0" tint="-0.49998474074526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3">
    <xf numFmtId="0" fontId="0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</cellStyleXfs>
  <cellXfs count="128">
    <xf numFmtId="0" fontId="0" fillId="0" borderId="0" xfId="0"/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6" fillId="0" borderId="0" xfId="0" applyFont="1" applyFill="1" applyAlignment="1">
      <alignment vertical="center"/>
    </xf>
    <xf numFmtId="0" fontId="2" fillId="0" borderId="0" xfId="0" applyFont="1" applyAlignment="1"/>
    <xf numFmtId="0" fontId="6" fillId="3" borderId="5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vertical="center"/>
    </xf>
    <xf numFmtId="0" fontId="6" fillId="0" borderId="0" xfId="0" applyFont="1" applyFill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187" fontId="2" fillId="0" borderId="1" xfId="1" applyNumberFormat="1" applyFont="1" applyBorder="1" applyAlignment="1">
      <alignment horizontal="center" vertical="center" wrapText="1"/>
    </xf>
    <xf numFmtId="187" fontId="2" fillId="3" borderId="1" xfId="1" applyNumberFormat="1" applyFont="1" applyFill="1" applyBorder="1" applyAlignment="1">
      <alignment horizontal="center" vertical="center" wrapText="1"/>
    </xf>
    <xf numFmtId="187" fontId="2" fillId="0" borderId="1" xfId="1" applyNumberFormat="1" applyFont="1" applyFill="1" applyBorder="1" applyAlignment="1">
      <alignment horizontal="center" vertical="center" wrapText="1"/>
    </xf>
    <xf numFmtId="188" fontId="2" fillId="0" borderId="1" xfId="1" applyNumberFormat="1" applyFont="1" applyBorder="1" applyAlignment="1">
      <alignment horizontal="center" vertical="center" wrapText="1"/>
    </xf>
    <xf numFmtId="188" fontId="2" fillId="3" borderId="1" xfId="1" applyNumberFormat="1" applyFont="1" applyFill="1" applyBorder="1" applyAlignment="1">
      <alignment horizontal="center" vertical="center" wrapText="1"/>
    </xf>
    <xf numFmtId="43" fontId="2" fillId="3" borderId="1" xfId="1" applyNumberFormat="1" applyFont="1" applyFill="1" applyBorder="1" applyAlignment="1">
      <alignment horizontal="center" vertical="center" wrapText="1"/>
    </xf>
    <xf numFmtId="43" fontId="2" fillId="0" borderId="1" xfId="1" applyNumberFormat="1" applyFont="1" applyBorder="1" applyAlignment="1">
      <alignment horizontal="center" vertical="center" wrapText="1"/>
    </xf>
    <xf numFmtId="188" fontId="2" fillId="0" borderId="1" xfId="1" applyNumberFormat="1" applyFont="1" applyFill="1" applyBorder="1" applyAlignment="1">
      <alignment horizontal="center" vertical="center" wrapText="1"/>
    </xf>
    <xf numFmtId="43" fontId="2" fillId="0" borderId="1" xfId="1" applyNumberFormat="1" applyFont="1" applyFill="1" applyBorder="1" applyAlignment="1">
      <alignment horizontal="center" vertical="center" wrapText="1"/>
    </xf>
    <xf numFmtId="189" fontId="2" fillId="0" borderId="1" xfId="1" applyNumberFormat="1" applyFont="1" applyFill="1" applyBorder="1" applyAlignment="1">
      <alignment horizontal="center" vertical="center" wrapText="1"/>
    </xf>
    <xf numFmtId="189" fontId="2" fillId="3" borderId="1" xfId="1" applyNumberFormat="1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left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187" fontId="2" fillId="0" borderId="11" xfId="1" applyNumberFormat="1" applyFont="1" applyBorder="1" applyAlignment="1">
      <alignment horizontal="center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center" vertical="center" wrapText="1"/>
    </xf>
    <xf numFmtId="190" fontId="2" fillId="3" borderId="1" xfId="1" applyNumberFormat="1" applyFont="1" applyFill="1" applyBorder="1" applyAlignment="1">
      <alignment horizontal="right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0" fillId="4" borderId="0" xfId="0" applyFill="1" applyAlignment="1">
      <alignment horizontal="left"/>
    </xf>
    <xf numFmtId="0" fontId="0" fillId="4" borderId="0" xfId="0" applyNumberFormat="1" applyFill="1"/>
    <xf numFmtId="187" fontId="2" fillId="0" borderId="12" xfId="1" applyNumberFormat="1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left" vertical="center" wrapText="1"/>
    </xf>
    <xf numFmtId="0" fontId="6" fillId="3" borderId="15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0" fontId="2" fillId="3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/>
    </xf>
    <xf numFmtId="0" fontId="2" fillId="0" borderId="12" xfId="0" applyFont="1" applyFill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3" borderId="0" xfId="0" applyFont="1" applyFill="1" applyAlignment="1">
      <alignment vertical="center"/>
    </xf>
    <xf numFmtId="43" fontId="2" fillId="0" borderId="1" xfId="1" applyNumberFormat="1" applyFont="1" applyFill="1" applyBorder="1" applyAlignment="1">
      <alignment horizontal="left" vertical="center" wrapText="1"/>
    </xf>
    <xf numFmtId="187" fontId="2" fillId="0" borderId="1" xfId="1" applyNumberFormat="1" applyFont="1" applyFill="1" applyBorder="1" applyAlignment="1">
      <alignment horizontal="left" vertical="center" wrapText="1"/>
    </xf>
    <xf numFmtId="187" fontId="9" fillId="3" borderId="1" xfId="1" applyNumberFormat="1" applyFont="1" applyFill="1" applyBorder="1" applyAlignment="1">
      <alignment horizontal="center" vertical="center" wrapText="1"/>
    </xf>
    <xf numFmtId="187" fontId="9" fillId="0" borderId="1" xfId="1" applyNumberFormat="1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left" vertical="center" wrapText="1"/>
    </xf>
    <xf numFmtId="0" fontId="2" fillId="3" borderId="7" xfId="0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3" fillId="3" borderId="3" xfId="0" applyFont="1" applyFill="1" applyBorder="1" applyAlignment="1">
      <alignment horizontal="center" vertical="center"/>
    </xf>
    <xf numFmtId="187" fontId="9" fillId="0" borderId="1" xfId="1" applyNumberFormat="1" applyFont="1" applyBorder="1" applyAlignment="1">
      <alignment horizontal="center" vertical="center" wrapText="1"/>
    </xf>
    <xf numFmtId="187" fontId="9" fillId="0" borderId="12" xfId="1" applyNumberFormat="1" applyFont="1" applyFill="1" applyBorder="1" applyAlignment="1">
      <alignment horizontal="center" vertical="center" wrapText="1"/>
    </xf>
    <xf numFmtId="187" fontId="9" fillId="0" borderId="11" xfId="1" applyNumberFormat="1" applyFont="1" applyBorder="1" applyAlignment="1">
      <alignment horizontal="center" vertical="center" wrapText="1"/>
    </xf>
    <xf numFmtId="188" fontId="9" fillId="3" borderId="1" xfId="1" applyNumberFormat="1" applyFont="1" applyFill="1" applyBorder="1" applyAlignment="1">
      <alignment horizontal="center" vertical="center" wrapText="1"/>
    </xf>
    <xf numFmtId="188" fontId="9" fillId="0" borderId="1" xfId="1" applyNumberFormat="1" applyFont="1" applyBorder="1" applyAlignment="1">
      <alignment horizontal="center" vertical="center" wrapText="1"/>
    </xf>
    <xf numFmtId="190" fontId="9" fillId="3" borderId="1" xfId="1" applyNumberFormat="1" applyFont="1" applyFill="1" applyBorder="1" applyAlignment="1">
      <alignment horizontal="right" vertical="center" wrapText="1"/>
    </xf>
    <xf numFmtId="188" fontId="9" fillId="0" borderId="1" xfId="1" applyNumberFormat="1" applyFont="1" applyFill="1" applyBorder="1" applyAlignment="1">
      <alignment horizontal="center" vertical="center" wrapText="1"/>
    </xf>
    <xf numFmtId="43" fontId="9" fillId="3" borderId="1" xfId="1" applyNumberFormat="1" applyFont="1" applyFill="1" applyBorder="1" applyAlignment="1">
      <alignment horizontal="center" vertical="center" wrapText="1"/>
    </xf>
    <xf numFmtId="43" fontId="9" fillId="0" borderId="1" xfId="1" applyNumberFormat="1" applyFont="1" applyBorder="1" applyAlignment="1">
      <alignment horizontal="center" vertical="center" wrapText="1"/>
    </xf>
    <xf numFmtId="43" fontId="9" fillId="0" borderId="1" xfId="1" applyNumberFormat="1" applyFont="1" applyFill="1" applyBorder="1" applyAlignment="1">
      <alignment horizontal="center" vertical="center" wrapText="1"/>
    </xf>
    <xf numFmtId="0" fontId="9" fillId="0" borderId="0" xfId="0" applyFont="1" applyAlignment="1"/>
    <xf numFmtId="0" fontId="2" fillId="0" borderId="2" xfId="0" applyFont="1" applyBorder="1" applyAlignment="1">
      <alignment horizontal="left" vertical="center"/>
    </xf>
    <xf numFmtId="0" fontId="2" fillId="3" borderId="12" xfId="0" applyFont="1" applyFill="1" applyBorder="1" applyAlignment="1">
      <alignment horizontal="left" vertical="center"/>
    </xf>
    <xf numFmtId="0" fontId="2" fillId="3" borderId="6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left" vertical="center" wrapText="1"/>
    </xf>
    <xf numFmtId="0" fontId="2" fillId="3" borderId="9" xfId="0" applyFont="1" applyFill="1" applyBorder="1" applyAlignment="1">
      <alignment horizontal="center" vertical="center" wrapText="1"/>
    </xf>
    <xf numFmtId="187" fontId="2" fillId="3" borderId="12" xfId="1" applyNumberFormat="1" applyFont="1" applyFill="1" applyBorder="1" applyAlignment="1">
      <alignment horizontal="center" vertical="center" wrapText="1"/>
    </xf>
    <xf numFmtId="187" fontId="9" fillId="3" borderId="12" xfId="1" applyNumberFormat="1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left" vertical="center" wrapText="1"/>
    </xf>
    <xf numFmtId="189" fontId="9" fillId="3" borderId="1" xfId="1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left" vertical="center"/>
    </xf>
    <xf numFmtId="187" fontId="1" fillId="3" borderId="1" xfId="1" applyNumberFormat="1" applyFont="1" applyFill="1" applyBorder="1" applyAlignment="1">
      <alignment horizontal="center" vertical="center" wrapText="1"/>
    </xf>
    <xf numFmtId="187" fontId="9" fillId="0" borderId="16" xfId="1" applyNumberFormat="1" applyFont="1" applyBorder="1" applyAlignment="1">
      <alignment horizontal="center" vertical="center" wrapText="1"/>
    </xf>
    <xf numFmtId="187" fontId="2" fillId="0" borderId="12" xfId="1" applyNumberFormat="1" applyFont="1" applyFill="1" applyBorder="1"/>
    <xf numFmtId="187" fontId="2" fillId="0" borderId="17" xfId="1" applyNumberFormat="1" applyFont="1" applyFill="1" applyBorder="1"/>
    <xf numFmtId="187" fontId="2" fillId="0" borderId="12" xfId="1" applyNumberFormat="1" applyFont="1" applyBorder="1" applyAlignment="1">
      <alignment horizontal="center" vertical="center" wrapText="1"/>
    </xf>
    <xf numFmtId="187" fontId="9" fillId="0" borderId="12" xfId="1" applyNumberFormat="1" applyFont="1" applyBorder="1" applyAlignment="1">
      <alignment horizontal="center" vertical="center" wrapText="1"/>
    </xf>
    <xf numFmtId="187" fontId="2" fillId="0" borderId="0" xfId="1" applyNumberFormat="1" applyFont="1" applyFill="1" applyBorder="1"/>
    <xf numFmtId="187" fontId="2" fillId="0" borderId="6" xfId="1" applyNumberFormat="1" applyFont="1" applyFill="1" applyBorder="1"/>
    <xf numFmtId="187" fontId="2" fillId="0" borderId="7" xfId="1" applyNumberFormat="1" applyFont="1" applyFill="1" applyBorder="1"/>
    <xf numFmtId="187" fontId="2" fillId="0" borderId="8" xfId="1" applyNumberFormat="1" applyFont="1" applyFill="1" applyBorder="1"/>
    <xf numFmtId="43" fontId="2" fillId="0" borderId="12" xfId="0" applyNumberFormat="1" applyFont="1" applyBorder="1"/>
    <xf numFmtId="190" fontId="2" fillId="0" borderId="1" xfId="1" applyNumberFormat="1" applyFont="1" applyFill="1" applyBorder="1" applyAlignment="1">
      <alignment horizontal="right" vertical="center" wrapText="1"/>
    </xf>
    <xf numFmtId="0" fontId="6" fillId="3" borderId="18" xfId="0" applyFont="1" applyFill="1" applyBorder="1" applyAlignment="1">
      <alignment horizontal="center" vertical="center"/>
    </xf>
    <xf numFmtId="187" fontId="2" fillId="0" borderId="2" xfId="1" applyNumberFormat="1" applyFont="1" applyFill="1" applyBorder="1" applyAlignment="1">
      <alignment horizontal="center" vertical="center" wrapText="1"/>
    </xf>
    <xf numFmtId="187" fontId="7" fillId="0" borderId="12" xfId="1" applyNumberFormat="1" applyFont="1" applyFill="1" applyBorder="1" applyAlignment="1">
      <alignment horizontal="center" vertical="center" wrapText="1"/>
    </xf>
    <xf numFmtId="187" fontId="10" fillId="0" borderId="12" xfId="1" applyNumberFormat="1" applyFont="1" applyFill="1" applyBorder="1" applyAlignment="1">
      <alignment horizontal="center" vertical="center" wrapText="1"/>
    </xf>
    <xf numFmtId="188" fontId="7" fillId="0" borderId="1" xfId="1" applyNumberFormat="1" applyFont="1" applyFill="1" applyBorder="1" applyAlignment="1">
      <alignment horizontal="center" vertical="center" wrapText="1"/>
    </xf>
    <xf numFmtId="188" fontId="10" fillId="0" borderId="1" xfId="1" applyNumberFormat="1" applyFont="1" applyFill="1" applyBorder="1" applyAlignment="1">
      <alignment horizontal="center" vertical="center" wrapText="1"/>
    </xf>
    <xf numFmtId="188" fontId="10" fillId="0" borderId="1" xfId="1" applyNumberFormat="1" applyFont="1" applyBorder="1" applyAlignment="1">
      <alignment horizontal="center" vertical="center" wrapText="1"/>
    </xf>
    <xf numFmtId="188" fontId="7" fillId="0" borderId="12" xfId="1" applyNumberFormat="1" applyFont="1" applyFill="1" applyBorder="1" applyAlignment="1">
      <alignment horizontal="center" vertical="center" wrapText="1"/>
    </xf>
    <xf numFmtId="188" fontId="10" fillId="0" borderId="12" xfId="1" applyNumberFormat="1" applyFont="1" applyFill="1" applyBorder="1" applyAlignment="1">
      <alignment horizontal="center" vertical="center" wrapText="1"/>
    </xf>
    <xf numFmtId="187" fontId="7" fillId="3" borderId="1" xfId="1" applyNumberFormat="1" applyFont="1" applyFill="1" applyBorder="1" applyAlignment="1">
      <alignment horizontal="center" vertical="center" wrapText="1"/>
    </xf>
    <xf numFmtId="187" fontId="10" fillId="3" borderId="1" xfId="1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left" indent="1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6" fillId="3" borderId="13" xfId="0" applyFont="1" applyFill="1" applyBorder="1" applyAlignment="1">
      <alignment horizontal="center" vertical="center"/>
    </xf>
    <xf numFmtId="0" fontId="6" fillId="3" borderId="14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0" fillId="4" borderId="0" xfId="0" applyFill="1"/>
  </cellXfs>
  <cellStyles count="3">
    <cellStyle name="Comma" xfId="1" builtinId="3"/>
    <cellStyle name="Normal" xfId="0" builtinId="0"/>
    <cellStyle name="เครื่องหมายจุลภาค 2" xfId="2"/>
  </cellStyles>
  <dxfs count="6"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3.xml"/><Relationship Id="rId11" Type="http://schemas.openxmlformats.org/officeDocument/2006/relationships/calcChain" Target="calcChain.xml"/><Relationship Id="rId5" Type="http://schemas.openxmlformats.org/officeDocument/2006/relationships/pivotCacheDefinition" Target="pivotCache/pivotCacheDefinition2.xml"/><Relationship Id="rId10" Type="http://schemas.openxmlformats.org/officeDocument/2006/relationships/sharedStrings" Target="sharedStrings.xml"/><Relationship Id="rId4" Type="http://schemas.openxmlformats.org/officeDocument/2006/relationships/pivotCacheDefinition" Target="pivotCache/pivotCacheDefinition1.xml"/><Relationship Id="rId9" Type="http://schemas.openxmlformats.org/officeDocument/2006/relationships/styles" Target="style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_rels/pivotCacheDefinition4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4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KENK" refreshedDate="43922.709487499997" createdVersion="4" refreshedVersion="4" minRefreshableVersion="3" recordCount="299">
  <cacheSource type="worksheet">
    <worksheetSource ref="C2:D551" sheet="ข้อมูลพื้นฐาน"/>
  </cacheSource>
  <cacheFields count="2">
    <cacheField name="รายการข้อมูลพื้นฐาน" numFmtId="0">
      <sharedItems containsBlank="1" count="170">
        <m/>
        <s v="ผลิตภัณฑ์มวลรวมจังหวัด  ณ ราคาประจำปี"/>
        <s v="ผลิตภัณฑ์มวลรวมจังหวัดต่อคนต่อปี"/>
        <s v="ผลิตภัณฑ์มวลรวมสาขาเกษตร"/>
        <s v="ผลิตภัณฑ์มวลรวมสาขาอุตสาหกรรม"/>
        <s v="ผลิตภัณฑ์มวลรวมสาขาขนส่ง สถานที่เก็บสินค้า และการคมนาคม"/>
        <s v="เนื้อที่การใช้ประโยชน์ทางการเกษตร"/>
        <s v="เนื้อที่นา"/>
        <s v="เนื้อที่พืชไร่"/>
        <s v="เนื้อที่ไม้ผล และไม้ยืนต้น"/>
        <s v="เนื้อที่สวนผัก ไม้ดอกไม้ประดับ"/>
        <s v="ผลผลิตข้าวนาปี"/>
        <s v="ผลผลิตข้าวนาปรัง"/>
        <s v="ผลผลิตข้าวนาปีเฉลี่ยต่อไร่"/>
        <s v="ผลผลิตข้าวนาปรังเฉลี่ยต่อไร่"/>
        <s v="ผลผลิตพืชไร่"/>
        <s v="ผลผลิตพืชไร่เฉลี่ยต่อไร่"/>
        <s v="     -  อ้อยโรงงาน"/>
        <s v="     -  มันสำปะหลัง"/>
        <s v="     -  ข้าวโพดเลี้ยงสัตว์"/>
        <s v="     -  สัปปะรด"/>
        <s v="     -  ถั่วหลือง"/>
        <s v="     -  ถั่วเขียว"/>
        <s v="     -  ถั่วลิสง"/>
        <s v="     -  งา"/>
        <s v="     -  เผือก"/>
        <s v="ผลผลิตพืชผัก"/>
        <s v="     -  คะน้า"/>
        <s v="     -  ผักชี"/>
        <s v="     -  พริกขี้หนูเล็ก"/>
        <s v="     -  พริกขี้หนูใหญ่"/>
        <s v="     -  มะเขีอเปราะ"/>
        <s v="     -  หอมแบ่ง (ต้นหอม)"/>
        <s v="     -  แตงโมเนื้อ"/>
        <s v="     -  หน่อไม้ฝรั่ง"/>
        <s v="     -  คื่นช่าย"/>
        <s v="ผลผลิตพืชผักเฉลี่ยต่อไร่"/>
        <s v="     -  ยางพารา"/>
        <s v="     -  ยูคาลิป"/>
        <s v="     -  ปาล์มน้ำมัน"/>
        <s v="     -  กล้วยน้ำว้า"/>
        <s v="     -  มะม่วง"/>
        <s v="     -  มะขาม"/>
        <s v="     -  ส้มโอ"/>
        <s v="     -  ไผ่"/>
        <s v="     -  มะละกอ"/>
        <s v="     -  พุทรา"/>
        <s v="ผลผลิตไม้ผลและไม้ยืนต้น"/>
        <s v="ผลผลิตเฉลี่ยไม้ผลและไม้ยืนต้นต่อไร่"/>
        <s v="     -  โค"/>
        <s v="     -  กระบือ"/>
        <s v="     -  สุกร"/>
        <s v="     -  แพะ"/>
        <s v="     -  ห่าน"/>
        <s v="     -  ไก่"/>
        <s v="     -  เป็ด"/>
        <s v="     -  นกกระจอกเทศ"/>
        <s v="จำนวนปศุสัตว์"/>
        <s v="     -  อ. เมืองกาญจนบุรี"/>
        <s v="     -  อ. ไทรโยค"/>
        <s v="     -  อ. บ่อพลอย"/>
        <s v="     -  อ. ศรีสวัสดิ์"/>
        <s v="     -  อ. ท่ามะกา"/>
        <s v="     -  อ.ท่าม่วง"/>
        <s v="     -  อ. ทองผาภูมิ"/>
        <s v="     -  อ. สังขละบุรี"/>
        <s v="     -  อ. พนมทวน"/>
        <s v="     -  อ. เลาขวัญ"/>
        <s v="     -  อ. ด่านมะขามเตี้ย"/>
        <s v="     -  อ. หนองปรือ"/>
        <s v="     -  อ. ห้วยกระเจา"/>
        <s v="จำนวนครัวเรือนที่มีการเพาะเลี้ยงสัตว์น้ำจืด"/>
        <s v="เนื้อที่ที่มีการเพาะเลี้ยงสัตว์น้ำจืด"/>
        <s v="ปริมาณการจับสัตว์น้ำจืด"/>
        <s v="จำนวนสถานประกอบการอุตสาหกรรม"/>
        <s v="สถานประกอบการอุตสาหกรรมจำแนกตามประเภทอุตสาหกรรม"/>
        <s v="จำนวนเงินทุน"/>
        <s v="จำนวนคนงานสถานประกอบการอุตสาหกรรม"/>
        <s v="จำนวนผู้ใช้ไฟฟ้า"/>
        <s v="จำนวนการจำหน่ายกระแสไฟฟ้า"/>
        <s v="จำนวนอุบัติเหตุการจราจรทางบก"/>
        <s v="จำนวนคนตายจากอุบัติเหตุการจราจรทางบก"/>
        <s v="จำนวนคนเจ็บอุบัติเหตุการจราจรทางบก"/>
        <s v="มูลค่าทรัพย์สินที่เสียหายอุบัติเหตุการจราจรทางบก"/>
        <s v="ดัชนีราคาผู้บริโภคทั่วไป "/>
        <s v="อัตราเงินเฟ้อ "/>
        <s v="จำนวนเลขหมายโทรศัพท์ที่มี"/>
        <s v="จำนวนเลขหมายโทรศัพท์ที่มีผู้เช่า"/>
        <s v="จำนวนประชากรอายุ 6 ปีขึ้นไป ที่ใช้อินเทอร์เน็ต"/>
        <s v="ครัวเรือนที่มีอุปกรณ์/เทคโนโลยีสารสนเทศและการสื่อสาร"/>
        <s v="จำนวนผู้เยี่ยมเยือน"/>
        <s v="ระยะเวลาพำนักของนักท่องเที่ยว"/>
        <s v="ค่าใช้จ่ายเฉลี่ยของนักท่องเที่ยว "/>
        <s v="รายได้จากการท่องเที่ยว "/>
        <s v="ปริมาณเงินฝากของสถาบันการเงิน"/>
        <s v="ปริมาณสินเชื่อของสถาบันการเงิน"/>
        <s v="จำนวนสหกรณ์ภาคการเกษตร"/>
        <s v="จำนวนสหกรณ์นอกภาคการเกษตร"/>
        <s v="รายรับขององค์กรปกครองส่วนท้องถิ่น"/>
        <s v="รายจ่ายขององค์กรปกครองส่วนท้องถิ่น"/>
        <s v="รายได้จากการจัดเก็บภาษีของกรมสรรพากร "/>
        <s v="รายได้จากการจัดเก็บเงินภาษีของกรมสรรพสามิต"/>
        <s v="จำนวนทะเบียนนิติบุคคลใหม่ "/>
        <s v="ทุนจดทะเบียน"/>
        <s v="จำนวนประชากรจากการทะเบียน"/>
        <s v="วัยเด็ก (0-14 ปี)"/>
        <s v="วัยแรงงาน (15-59 ปี)"/>
        <s v="วัยสูงายุ (60 ปีขึ้นไป)"/>
        <s v="อัตราการเปลี่ยนแปลงของประชากร"/>
        <s v="ความหนาแน่นของประชากร"/>
        <s v="จำนวนบ้านจากการทะเบียน "/>
        <s v="อัตราการเกิดมีชีพ"/>
        <s v="จำนวนการจดทะเบียนสมรส"/>
        <s v="จำนวนการหย่า"/>
        <s v="ร้อยละของครัวเรือนที่เป็นเจ้าของบ้านและที่ดิน"/>
        <s v="อัตราการมีงานทำ "/>
        <s v="อัตราการว่างงาน"/>
        <s v="ค่าจ้างขั้นต่ำ"/>
        <s v="คนอายุมากกว่า 60 ปีเต็มขึ้นไป มีอาชีพและมีรายได้ "/>
        <s v="คะแนนเฉลี่ยสติปัญญา (IQ) เด็กนักเรียน"/>
        <s v="อัตราส่วนนักเรียนต่อห้องเรียน"/>
        <s v="อัตราส่วนนักเรียนต่อครู"/>
        <s v="จำนวนนักเรียนที่ออกกลางคัน"/>
        <s v="จำนวนนักศึกษาระดับอาชีวศึกษา และอุดมศึกษา "/>
        <s v="จำนวนอาจารย์ในระดับอาชีวศึกษา และอุดมศึกษา "/>
        <s v="จำนวนผู้เรียน/นักศึกษาที่ลงทะเบียนเรียน ในสังกัดสำนักงานส่งเสริมการศึกษานอกระบบและการศึกษาตามอัธยาศัย"/>
        <s v="จำนวนผู้เรียน/นักศึกษาที่สำเร็จการศึกษา ในสังกัดสำนักงานส่งเสริมการศึกษานอกระบบและการศึกษาตามอัธยาศัย"/>
        <s v="จำนวนวัด สำนักสงฆ์ โบสถ์คริสต์ มัสยิด"/>
        <s v="จำนวนพระภิกษุและสามเณร"/>
        <s v="จำนวนผู้ป่วยนอก"/>
        <s v="จำนวนผู้ป่วยใน "/>
        <s v="จำนวนสถานพยาบาลที่มีเตียงผู้ป่วยรับไว้ค้างคืน"/>
        <s v="จำนวนเตียง"/>
        <s v="จำนวนประชากรต่อแพทย์ 1 คน"/>
        <s v="จำนวนประชากรต่อทันตแพทย์  1 คน"/>
        <s v="จำนวนประชากรต่อเภสัชกร 1 คน"/>
        <s v="จำนวนประชากรต่อพยาบาล 1 คน"/>
        <s v="อัตราการคลอดในผู้หญิงกลุ่มอายุ 15 – 19 ปี"/>
        <s v="อัตราการฆ่าตัวตาย"/>
        <s v="จำนวนผู้ประกันตนตามมาตรา 33"/>
        <s v="จำนวนผู้ประกันตนตามมาตรา 40"/>
        <s v="จำนวนลูกจ้างที่ประสบอันตรายหรือเจ็บป่วยจากการทำงาน"/>
        <s v="จำนวนเด็กที่ต้องดำรงชีพด้วยการเร่ร่อน ขอทาน  "/>
        <s v="จำนวนเยาวชนที่ต้องดำรงชีพด้วยการเร่ร่อน ขอทาน "/>
        <s v="จำนวนเด็กที่อาศัยอยู่ในบ้านพักเด็กและครอบครัวจำแนกตามสาเหตุของปัญหา"/>
        <s v="จำนวนคนพิการที่มีบัตรประจำตัวคนพิการจำแนกตามความพิการ"/>
        <s v="รายได้เฉลี่ยต่อเดือนของครัวเรือน"/>
        <s v="ค่าใช้จ่ายเฉลี่ยต่อเดือนของครัวเรือน"/>
        <s v="หนี้สินเฉลี่ยต่อครัวเรือน"/>
        <s v="ร้อยละของค่าใช้จ่ายต่อรายได้"/>
        <s v="สัมประสิทธิ์ความไม่เสมอภาค (Gini coefficient) ด้านรายได้ของครัวเรือน"/>
        <s v="สัมประสิทธิ์ความไม่เสมอภาค (Gini coefficient) ด้านรายจ่ายเพื่อการอุปโภคบริโภคของครัวเรือน"/>
        <s v="สัดส่วนคนจน เมื่อวัดด้านรายจ่ายเพื่อการอุปโภคบริโภค"/>
        <s v="จำนวนคดีอาญาที่ได้รับแจ้ง"/>
        <s v="จำนวนคดีอาญาที่มีการจับกุม"/>
        <s v="จำนวนคดีที่เกี่ยวข้องกับยาเสพติด"/>
        <s v="จำนวนแหล่งน้ำ "/>
        <s v="ปริมาณน้ำที่เก็บเฉลี่ยทั้งปี (แหล่งน้ำทุกประเภท)"/>
        <s v="ปริมาณน้ำที่นำไปใช้การได้จากอ่างเก็บน้ำขนาดใหญ่"/>
        <s v="ปริมาณขยะมูลฝอย "/>
        <s v="พื้นที่ป่า"/>
        <s v="พื้นที่ป่าไม้ต่อพื้นที่จังหวัด"/>
        <s v="ปริมาณฝนเฉลี่ยทั้งปี"/>
        <s v="กำลังการผลิตน้ำประปา"/>
        <s v="น้ำประปาที่ผลิตได้"/>
        <s v="ปริมาณน้ำประปาที่จำหน่ายแก่ผู้ใช้"/>
        <s v="ดัชนีคุณภาพน้ำผิวดิน (WQI)"/>
        <s v="ดัชนีคุณภาพอากาศ (AQI)"/>
        <s v="พื้นที่เพาะปลูกในเขตชลประทาน"/>
        <s v="จำนวนผู้ประสบภัยธรรมชาติ และมูลค่าความเสียหายจากภัยธรรมชาติ"/>
      </sharedItems>
    </cacheField>
    <cacheField name="หน่วยวัด" numFmtId="0">
      <sharedItems containsBlank="1" count="31">
        <m/>
        <s v="ล้านบาท"/>
        <s v="บาท/คน"/>
        <s v="ไร่"/>
        <s v="ตัน"/>
        <s v="กก."/>
        <s v="ตัว"/>
        <s v="ครัวเรือน"/>
        <s v="แห่ง"/>
        <s v="บาท"/>
        <s v="คน"/>
        <s v="ราย"/>
        <s v="ล้านกิโลวัตต์/ชั่วโมง"/>
        <s v="-"/>
        <s v="หมายเลข"/>
        <s v="วัน"/>
        <s v="บาท/คน/วัน"/>
        <s v="พันบาท"/>
        <s v="ร้อยละ"/>
        <s v="คน/ตร. กม."/>
        <s v="หลัง"/>
        <s v="ทะเบียน"/>
        <s v="บาท/วัน"/>
        <s v="คะแนน"/>
        <s v="รูป"/>
        <s v="เตียง"/>
        <s v="รายงาน"/>
        <s v="ลบ.ม."/>
        <s v="ตันต่อวัน"/>
        <s v="มิลิเมตร"/>
        <s v="หน่วย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KENK" refreshedDate="43922.709983333334" createdVersion="4" refreshedVersion="4" minRefreshableVersion="3" recordCount="299">
  <cacheSource type="worksheet">
    <worksheetSource ref="O2:O551" sheet="ข้อมูลพื้นฐาน"/>
  </cacheSource>
  <cacheFields count="1">
    <cacheField name="หน่วยงานเจ้าของข้อมูล" numFmtId="0">
      <sharedItems containsBlank="1" count="42">
        <m/>
        <s v="สนง.คณะกรรมการพัฒนาการเศรษฐกิจและสังคมแห่งชาติ"/>
        <s v="สนง. เศรษฐกิจการเกษตร"/>
        <s v="สนง. เกษตรจังหวัด"/>
        <s v="สนง. ปศุสัตว์จังหวัด"/>
        <s v="สนง. ประมงจังหวัด"/>
        <s v="สนง. อุตสาหกรรมจังหวัด"/>
        <s v="การไฟฟ้าส่วนภูมิภาคจังหวัด"/>
        <s v="สถานีตำรวจภูธรจังหวัด"/>
        <s v="สำนักดัชนีเศรษฐกิจการค้ากระทรวงพาณิชย์"/>
        <s v="บริษัท ทีโอที่ จำกัด มหาชน"/>
        <s v="สำนักงานสถิติแห่งชาติ"/>
        <s v="กรมการท่องเที่ยว"/>
        <s v="ธนาคารแห่งประเทศไทย"/>
        <s v="สนง. สหกรณ์จังหวัด"/>
        <s v="สำนักงานส่งเสริมการปกครองส่วนท้องถิ่นจังหวัด"/>
        <s v="สนง. สรรพากรพื้นที่ กาญจนบุรี"/>
        <s v="สนง. สรรพสามิตพื้นที่ กาญจนบุรี"/>
        <s v="สนง. พัฒนาธุรกิจการค้าจังหวัด"/>
        <s v="กรมการปกครองกระทรวงมหาดไทย"/>
        <s v="สนง.สาธารณสุขจังหวัด"/>
        <s v="ที่ทำการปกครองจังหวัด"/>
        <s v="สนง.สวัสดิการและคุ้มครองแรงงานจังหวัด"/>
        <s v="กรมสุขภาพจิต กระทรวงสาธารณสุข"/>
        <s v="สำนักงานส่งเสริมการปกครองส่วนท้องถิ่นจังหวัด /สำนักงานเขตพื้นที่การศึกษาประถมศึกษา มัธยมศึกษา"/>
        <s v="สนง.เขตพื้นที่การศึกษามัธยมศึกษา เขต 8"/>
        <s v="สำนักงานคณะกรรมการการอุดมศึกษา"/>
        <s v="สนง.ส่งเสริมการศึกษานอกระบบและการศึกษาตามอัธยาศัยจังหวัด"/>
        <s v="สนง.วัฒนธรรมจังหวัด"/>
        <s v="กรมอนามัย"/>
        <s v="กระทรวงสาธารณสุข"/>
        <s v="สนง.ประกันสังคมจังหวัด กระทรวงแรงงาน"/>
        <s v="กระทรวงการพัฒนาสังคมและความมั่นคงของมนุษย์"/>
        <s v="กองกำกับการตำรวจภูธรจังหวัด"/>
        <s v="โครงการชลประทานจังหวัด"/>
        <s v="กรมชลประทาน"/>
        <s v="กรมควบคุมมลพิษ กระทรวงทรัพยากรธรรมชาติและสิ่งแวดล้อม"/>
        <s v="สำนักงานเศรษฐกิจการเกษตร"/>
        <s v="สถานีตรวจอากาศกาญจนบุรี สถานีตรวจอากาศทองผาภุมิ"/>
        <s v="สำนักงานการปะปาส่วนภูมิภาค สาขากาญจนบุรี สาขาท่ามะกา สาขาเลาขวัญ สาขาพนมทวน"/>
        <s v="สำนักงานสิ่งแวดล้อมภาค 8"/>
        <s v="สนง.ป้องกันและบรรเทาสาธารณภัยจังหวัด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r:id="rId1" refreshedBy="NSO" refreshedDate="44118.617327546293" createdVersion="3" refreshedVersion="3" minRefreshableVersion="3" recordCount="548">
  <cacheSource type="worksheet">
    <worksheetSource ref="B3:P551" sheet="ข้อมูลพื้นฐาน"/>
  </cacheSource>
  <cacheFields count="15">
    <cacheField name="ด้าน" numFmtId="0">
      <sharedItems count="3">
        <s v="เศรษฐกิจ"/>
        <s v="สังคม"/>
        <s v="สิ่งแวดล้อมและทรัพยากรธรรมชาติ"/>
      </sharedItems>
    </cacheField>
    <cacheField name="รายการข้อมูลพื้นฐาน" numFmtId="0">
      <sharedItems count="537">
        <s v="ผลิตภัณฑ์มวลรวมจังหวัด  ณ ราคาประจำปี"/>
        <s v="ผลิตภัณฑ์มวลรวมจังหวัดต่อคนต่อปี"/>
        <s v="ผลิตภัณฑ์มวลรวมสาขาเกษตร"/>
        <s v="ผลิตภัณฑ์มวลรวมสาขาอุตสาหกรรม"/>
        <s v="ผลิตภัณฑ์มวลรวมสาขาขนส่ง สถานที่เก็บสินค้า และการคมนาคม"/>
        <s v="เนื้อที่การใช้ประโยชน์ทางการเกษตร"/>
        <s v="เนื้อที่นา"/>
        <s v="เนื้อที่พืชไร่"/>
        <s v="เนื้อที่ไม้ผล และไม้ยืนต้น"/>
        <s v="เนื้อที่สวนผัก ไม้ดอกไม้ประดับ"/>
        <s v="ผลผลิตข้าวนาปี"/>
        <s v="ผลผลิตข้าวนาปรัง"/>
        <s v="ผลผลิตข้าวนาปีเฉลี่ยต่อไร่"/>
        <s v="ผลผลิตข้าวนาปรังเฉลี่ยต่อไร่"/>
        <s v="ผลผลิตพืชไร่"/>
        <s v="     ผลผลิตพืชไร่  อ้อยโรงงาน"/>
        <s v="     ผลผลิตพืชไร่  มันสำปะหลัง"/>
        <s v="     ผลผลิตพืชไร่  ข้าวโพดเลี้ยงสัตว์"/>
        <s v="     ผลผลิตพืชไร่  สัปปะรด"/>
        <s v="     ผลผลิตพืชไร่  ถั่วหลือง"/>
        <s v="     ผลผลิตพืชไร่  ถั่วเขียว"/>
        <s v="     ผลผลิตพืชไร่  ถั่วลิสง"/>
        <s v="     ผลผลิตพืชไร่  งา"/>
        <s v="     ผลผลิตพืชไร่ เผือก"/>
        <s v="ผลผลิตพืชไร่เฉลี่ยต่อไร่"/>
        <s v="     ผลผลิตพืชไร่เฉลี่ยต่อไร่  อ้อยโรงงาน"/>
        <s v="     ผลผลิตพืชไร่เฉลี่ยต่อไร่  มันสำปะหลัง"/>
        <s v="     ผลผลิตพืชไร่เฉลี่ยต่อไร่  ข้าวโพดเลี้ยงสัตว์"/>
        <s v="     ผลผลิตพืชไร่เฉลี่ยต่อไร่  สัปปะรด"/>
        <s v="     ผลผลิตพืชไร่เฉลี่ยต่อไร่  ถั่วหลือง"/>
        <s v="     ผลผลิตพืชไร่เฉลี่ยต่อไร่  ถั่วเขียว"/>
        <s v="     ผลผลิตพืชไร่เฉลี่ยต่อไร่  ถั่วลิสง"/>
        <s v="     ผลผลิตพืชไร่เฉลี่ยต่อไร่  งา"/>
        <s v="     ผลผลิตพืชไร่เฉลี่ยต่อไร่  เผือก"/>
        <s v="ผลผลิตพืชผัก"/>
        <s v="     ผลผลิตพืชผัก  ข้าวโพดฝักอ่อน"/>
        <s v="     ผลผลิตพืชผัก  คะน้า"/>
        <s v="     ผลผลิตพืชผัก  ผักชี"/>
        <s v="     ผลผลิตพืชผัก  พริกขี้หนูเล็ก"/>
        <s v="     ผลผลิตพืชผัก  พริกขี้หนูใหญ่"/>
        <s v="     ผลผลิตพืชผัก  มะเขีอเปราะ"/>
        <s v="     ผลผลิตพืชผัก  หอมแบ่ง (ต้นหอม)"/>
        <s v="     ผลผลิตพืชผัก  แตงโมเนื้อ"/>
        <s v="     ผลผลิตพืชผัก  หน่อไม้ฝรั่ง"/>
        <s v="     ผลผลิตพืชผัก  คื่นช่าย"/>
        <s v="ผลผลิตพืชผักเฉลี่ยต่อไร่ (กก.)"/>
        <s v="ผลผลิตไม้ผลและไม้ยืน"/>
        <s v="    ผลผลิตไม้ผลและไม้ยืน  ยางพารา"/>
        <s v="     ผลผลิตไม้ผลและไม้ยืน  ยูคาลิป"/>
        <s v="     ผลผลิตไม้ผลและไม้ยืน ปาล์มน้ำมัน"/>
        <s v="    ผลผลิตไม้ผลและไม้ยืน  กล้วยน้ำว้า"/>
        <s v="     ผลผลิตไม้ผลและไม้ยืน  มะม่วง"/>
        <s v="     ผลผลิตไม้ผลและไม้ยืน  มะขาม"/>
        <s v="     ผลผลิตไม้ผลและไม้ยืน  ส้มโอ"/>
        <s v="     ผลผลิตไม้ผลและไม้ยืน  ไผ่"/>
        <s v="     ผลผลิตไม้ผลและไม้ยืน  มะละกอ"/>
        <s v="     ผลผลิตไม้ผลและไม้ยืน  พุทรา"/>
        <s v="ผลผลิตไม้ผลและไม้ยืนต้นเฉลี่ยต่อไร่"/>
        <s v="     ผลผลิตไม้ผลและไม้ยืนต้น  ยางพารา"/>
        <s v="     ผลผลิตไม้ผลและไม้ยืนต้น  ยูคาลิป"/>
        <s v="     ผลผลิตไม้ผลและไม้ยืนต้น  ปาล์มน้ำมัน"/>
        <s v="     ผลผลิตไม้ผลและไม้ยืนต้น  กล้วยน้ำว้า"/>
        <s v="     ผลผลิตไม้ผลและไม้ยืนต้น  มะม่วง"/>
        <s v="     ผลผลิตไม้ผลและไม้ยืนต้น  มะขาม"/>
        <s v="     ผลผลิตไม้ผลและไม้ยืนต้น  ส้มโอ"/>
        <s v="     ผลผลิตไม้ผลและไม้ยืนต้น  ไผ่"/>
        <s v="     ผลผลิตไม้ผลและไม้ยืนต้น  มะละกอ"/>
        <s v="     ผลผลิตไม้ผลและไม้ยืนต้น  พุทรา"/>
        <s v="จำนวนปศุสัตว์"/>
        <s v="     จำนวนปศุสัตว์ โค"/>
        <s v="     จำนวนปศุสัตว์  กระบือ"/>
        <s v="     จำนวนปศุสัตว์  สุกร"/>
        <s v="     จำนวนปศุสัตว์  แพะ"/>
        <s v="     จำนวนปศุสัตว์  ห่าน"/>
        <s v="     จำนวนปศุสัตว์  ไก่"/>
        <s v="     จำนวนปศุสัตว์  เป็ด"/>
        <s v="     จำนวนปศุสัตว์  นกกระจอกเทศ"/>
        <s v="จำนวนครัวเรือนที่มีการเพาะเลี้ยงสัตว์น้ำจืด"/>
        <s v="     จำนวนครัวเรือนที่มีการเพาะเลี้ยงสัตว์น้ำจืด  อ. เมืองกาญจนบุรี"/>
        <s v="     จำนวนครัวเรือนที่มีการเพาะเลี้ยงสัตว์น้ำจืด  อ. ไทรโยค"/>
        <s v="     จำนวนครัวเรือนที่มีการเพาะเลี้ยงสัตว์น้ำจืด  อ. บ่อพลอย"/>
        <s v="     จำนวนครัวเรือนที่มีการเพาะเลี้ยงสัตว์น้ำจืด  อ. ศรีสวัสดิ์"/>
        <s v="     จำนวนครัวเรือนที่มีการเพาะเลี้ยงสัตว์น้ำจืด  อ. ท่ามะกา"/>
        <s v="     จำนวนครัวเรือนที่มีการเพาะเลี้ยงสัตว์น้ำจืด  อ.ท่าม่วง"/>
        <s v="     จำนวนครัวเรือนที่มีการเพาะเลี้ยงสัตว์น้ำจืด  อ. ทองผาภูมิ"/>
        <s v="     จำนวนครัวเรือนที่มีการเพาะเลี้ยงสัตว์น้ำจืด  อ. สังขละบุรี"/>
        <s v="     จำนวนครัวเรือนที่มีการเพาะเลี้ยงสัตว์น้ำจืด  อ. พนมทวน"/>
        <s v="     จำนวนครัวเรือนที่มีการเพาะเลี้ยงสัตว์น้ำจืด  อ. เลาขวัญ"/>
        <s v="     จำนวนครัวเรือนที่มีการเพาะเลี้ยงสัตว์น้ำจืด  อ. ด่านมะขามเตี้ย"/>
        <s v="     จำนวนครัวเรือนที่มีการเพาะเลี้ยงสัตว์น้ำจืด  อ. หนองปรือ"/>
        <s v="     จำนวนครัวเรือนที่มีการเพาะเลี้ยงสัตว์น้ำจืด  อ. ห้วยกระเจา"/>
        <s v="เนื้อที่ที่มีการเพาะเลี้ยงสัตว์น้ำจืด"/>
        <s v="     เนื้อที่ที่มีการเพาะเลี้ยงสัตว์น้ำจืด  อ. เมืองกาญจนบุรี"/>
        <s v="     เนื้อที่ที่มีการเพาะเลี้ยงสัตว์น้ำจืด  อ. ไทรโยค"/>
        <s v="     เนื้อที่ที่มีการเพาะเลี้ยงสัตว์น้ำจืด  อ. บ่อพลอย"/>
        <s v="     เนื้อที่ที่มีการเพาะเลี้ยงสัตว์น้ำจืด  อ. ศรีสวัสดิ์"/>
        <s v="     เนื้อที่ที่มีการเพาะเลี้ยงสัตว์น้ำจืด  อ. ท่ามะกา"/>
        <s v="     เนื้อที่ที่มีการเพาะเลี้ยงสัตว์น้ำจืด  อ.ท่าม่วง"/>
        <s v="     เนื้อที่ที่มีการเพาะเลี้ยงสัตว์น้ำจืด  อ. ทองผาภูมิ"/>
        <s v="     เนื้อที่ที่มีการเพาะเลี้ยงสัตว์น้ำจืด  อ. สังขละบุรี"/>
        <s v="     เนื้อที่ที่มีการเพาะเลี้ยงสัตว์น้ำจืด  อ. พนมทวน"/>
        <s v="     เนื้อที่ที่มีการเพาะเลี้ยงสัตว์น้ำจืด  อ. เลาขวัญ"/>
        <s v="     เนื้อที่ที่มีการเพาะเลี้ยงสัตว์น้ำจืด  อ. ด่านมะขามเตี้ย"/>
        <s v="     เนื้อที่ที่มีการเพาะเลี้ยงสัตว์น้ำจืด  อ. หนองปรือ"/>
        <s v="     เนื้อที่ที่มีการเพาะเลี้ยงสัตว์น้ำจืด  อ. ห้วยกระเจา"/>
        <s v="ปริมาณการจับสัตว์น้ำจืด"/>
        <s v="     ปริมาณการจับสัตว์น้ำจืด  อ. เมืองกาญจนบุรี"/>
        <s v="     ปริมาณการจับสัตว์น้ำจืด  อ. ไทรโยค"/>
        <s v="     ปริมาณการจับสัตว์น้ำจืด  อ. บ่อพลอย"/>
        <s v="     ปริมาณการจับสัตว์น้ำจืด  อ. ศรีสวัสดิ์"/>
        <s v="     ปริมาณการจับสัตว์น้ำจืด  อ. ท่ามะกา"/>
        <s v="     ปริมาณการจับสัตว์น้ำจืด  อ.ท่าม่วง"/>
        <s v="     ปริมาณการจับสัตว์น้ำจืด  อ. ทองผาภูมิ"/>
        <s v="     ปริมาณการจับสัตว์น้ำจืด  อ. สังขละบุรี"/>
        <s v="     ปริมาณการจับสัตว์น้ำจืด  อ. พนมทวน"/>
        <s v="     ปริมาณการจับสัตว์น้ำจืด  อ. เลาขวัญ"/>
        <s v="     ปริมาณการจับสัตว์น้ำจืด  อ. ด่านมะขามเตี้ย"/>
        <s v="     ปริมาณการจับสัตว์น้ำจืด  อ. หนองปรือ"/>
        <s v="     ปริมาณการจับสัตว์น้ำจืด  อ. ห้วยกระเจา"/>
        <s v="จำนวนสถานประกอบการอุตสาหกรรม"/>
        <s v="     จำนวนสถานประกอบการอุตสาหกรรม  อ. เมืองกาญจนบุรี"/>
        <s v="     จำนวนสถานประกอบการอุตสาหกรรม  อ. ไทรโยค"/>
        <s v="     จำนวนสถานประกอบการอุตสาหกรรม  อ. บ่อพลอย"/>
        <s v="     จำนวนสถานประกอบการอุตสาหกรรม  อ. ศรีสวัสดิ์"/>
        <s v="     จำนวนสถานประกอบการอุตสาหกรรม  อ. ท่ามะกา"/>
        <s v="     จำนวนสถานประกอบการอุตสาหกรรม  อ.ท่าม่วง"/>
        <s v="     จำนวนสถานประกอบการอุตสาหกรรม  อ. ทองผาภูมิ"/>
        <s v="     จำนวนสถานประกอบการอุตสาหกรรม  อ. สังขละบุรี"/>
        <s v="     จำนวนสถานประกอบการอุตสาหกรรม  อ. พนมทวน"/>
        <s v="     จำนวนสถานประกอบการอุตสาหกรรม  อ. เลาขวัญ"/>
        <s v="     จำนวนสถานประกอบการอุตสาหกรรม  อ. ด่านมะขามเตี้ย"/>
        <s v="     จำนวนสถานประกอบการอุตสาหกรรม  อ. หนองปรือ"/>
        <s v="     จำนวนสถานประกอบการอุตสาหกรรม  อ. ห้วยกระเจา"/>
        <s v="สถานประกอบการอุตสาหกรรมจำแนกตามประเภทอุตสาหกรรม"/>
        <s v="    สถานประกอบการอุตสาหกรรมการเกษตร"/>
        <s v="    สถานประกอบการอุตสาหกรรมอาหาร "/>
        <s v="   สถานประกอบการอุตสาหกรรมเครื่องดื่ม"/>
        <s v="   สถานประกอบการอุตสาหกรรมสิ่งทอ"/>
        <s v="   สถานประกอบการอุตสาหกรรม เครื่องแต่งกาย"/>
        <s v="    สถานประกอบการอุตสาหกรรมเครื่องหนัง"/>
        <s v="   สถานประกอบการอุตสาหกรรมไม้และผลิตภัณฑ์จากไม้"/>
        <s v="   สถานประกอบการอุตสาหกรรมเฟอร์นิเจอร์และเครื่องเรือน"/>
        <s v="   สถานประกอบการอุตสาหกรรมกระดาษและผลิตภัณฑ์จากกระดาษ"/>
        <s v="   สถานประกอบการอุตสาหกรรมสิ่งพิมพ์"/>
        <s v="   สถานประกอบการอุตสาหกรรมเคมี"/>
        <s v="   สถานประกอบการอุตสาหกรรมปิโตรเคมีและผลิตภัณฑ์"/>
        <s v="   สถานประกอบการอุตสาหกรรมยาง"/>
        <s v="   สถานประกอบการอุตสาหกรรมพลาสติก"/>
        <s v="   สถานประกอบการอุตสาหกรรมอโลหะ"/>
        <s v="   สถานประกอบการอุตสาหกรรมโลหะ"/>
        <s v="   สถานประกอบการอุตสาหกรรมผลิตภัณฑ์โลหะ"/>
        <s v="   สถานประกอบการอุตสาหกรรมเครื่องจักรกล"/>
        <s v="   สถานประกอบการอุตสาหกรรมไฟฟ้า"/>
        <s v="   สถานประกอบการอุตสาหกรรมขนส่ง"/>
        <s v="   สถานประกอบการอุตสาหกรรมอื่นๆ"/>
        <s v="จำนวนเงินทุน"/>
        <s v="     จำนวนเงินทุน  อ. เมืองกาญจนบุรี"/>
        <s v="     จำนวนเงินทุน  อ. ไทรโยค"/>
        <s v="     จำนวนเงินทุน  อ. บ่อพลอย"/>
        <s v="     จำนวนเงินทุน  อ. ศรีสวัสดิ์"/>
        <s v="     จำนวนเงินทุน  อ. ท่ามะกา"/>
        <s v="     จำนวนเงินทุน  อ.ท่าม่วง"/>
        <s v="     จำนวนเงินทุน  อ. ทองผาภูมิ"/>
        <s v="     จำนวนเงินทุน  อ. สังขละบุรี"/>
        <s v="     จำนวนเงินทุน  อ. พนมทวน"/>
        <s v="     จำนวนเงินทุน  อ. เลาขวัญ"/>
        <s v="     จำนวนเงินทุน  อ. ด่านมะขามเตี้ย"/>
        <s v="     จำนวนเงินทุน  อ. หนองปรือ"/>
        <s v="     จำนวนเงินทุน  อ. ห้วยกระเจา"/>
        <s v="จำนวนคนงานสถานประกอบการอุตสาหกรรม"/>
        <s v="     จำนวนคนงานสถานประกอบการอุตสาหกรรม  อ. เมืองกาญจนบุรี"/>
        <s v="     จำนวนคนงานสถานประกอบการอุตสาหกรรม  อ. ไทรโยค"/>
        <s v="     จำนวนคนงานสถานประกอบการอุตสาหกรรม  อ. บ่อพลอย"/>
        <s v="     จำนวนคนงานสถานประกอบการอุตสาหกรรม  อ. ศรีสวัสดิ์"/>
        <s v="     จำนวนคนงานสถานประกอบการอุตสาหกรรม  อ. ท่ามะกา"/>
        <s v="     จำนวนคนงานสถานประกอบการอุตสาหกรรม  อ.ท่าม่วง"/>
        <s v="     จำนวนคนงานสถานประกอบการอุตสาหกรรม  อ. ทองผาภูมิ"/>
        <s v="     จำนวนคนงานสถานประกอบการอุตสาหกรรม  อ. สังขละบุรี"/>
        <s v="     จำนวนคนงานสถานประกอบการอุตสาหกรรม  อ. พนมทวน"/>
        <s v="     จำนวนคนงานสถานประกอบการอุตสาหกรรม  อ. เลาขวัญ"/>
        <s v="     จำนวนคนงานสถานประกอบการอุตสาหกรรม  อ. ด่านมะขามเตี้ย"/>
        <s v="     จำนวนคนงานสถานประกอบการอุตสาหกรรม  อ. หนองปรือ"/>
        <s v="     จำนวนคนงานสถานประกอบการอุตสาหกรรม  อ. ห้วยกระเจา"/>
        <s v="จำนวนผู้ใช้ไฟฟ้า"/>
        <s v="     จำนวนผู้ใช้ไฟฟ้า  อ. เมืองกาญจนบุรี"/>
        <s v="     จำนวนผู้ใช้ไฟฟ้า  อ. ไทรโยค"/>
        <s v="     จำนวนผู้ใช้ไฟฟ้า  อ. บ่อพลอย"/>
        <s v="     จำนวนผู้ใช้ไฟฟ้า  อ. ศรีสวัสดิ์"/>
        <s v="     จำนวนผู้ใช้ไฟฟ้า  อ. ท่ามะกา"/>
        <s v="     จำนวนผู้ใช้ไฟฟ้า  อ.ท่าม่วง"/>
        <s v="     จำนวนผู้ใช้ไฟฟ้า  อ. ทองผาภูมิ"/>
        <s v="     จำนวนผู้ใช้ไฟฟ้า  อ. สังขละบุรี"/>
        <s v="     จำนวนผู้ใช้ไฟฟ้า  อ. พนมทวน"/>
        <s v="     จำนวนผู้ใช้ไฟฟ้า  อ. เลาขวัญ"/>
        <s v="     จำนวนผู้ใช้ไฟฟ้า  อ. ด่านมะขามเตี้ย"/>
        <s v="     จำนวนผู้ใช้ไฟฟ้า  อ. หนองปรือ"/>
        <s v="     จำนวนผู้ใช้ไฟฟ้า  อ. ห้วยกระเจา"/>
        <s v="จำนวนการจำหน่ายกระแสไฟฟ้า"/>
        <s v="     จำนวนการจำหน่ายกระแสไฟฟ้า  อ. เมืองกาญจนบุรี"/>
        <s v="     จำนวนการจำหน่ายกระแสไฟฟ้า  อ. ไทรโยค"/>
        <s v="     จำนวนการจำหน่ายกระแสไฟฟ้า  อ. บ่อพลอย"/>
        <s v="     จำนวนการจำหน่ายกระแสไฟฟ้า  อ. ศรีสวัสดิ์"/>
        <s v="     จำนวนการจำหน่ายกระแสไฟฟ้า  อ. ท่ามะกา"/>
        <s v="     จำนวนการจำหน่ายกระแสไฟฟ้า  อ.ท่าม่วง"/>
        <s v="     จำนวนการจำหน่ายกระแสไฟฟ้า  อ. ทองผาภูมิ"/>
        <s v="     จำนวนการจำหน่ายกระแสไฟฟ้า  อ. สังขละบุรี"/>
        <s v="     จำนวนการจำหน่ายกระแสไฟฟ้า  อ. พนมทวน"/>
        <s v="     จำนวนการจำหน่ายกระแสไฟฟ้า  อ. เลาขวัญ"/>
        <s v="     จำนวนการจำหน่ายกระแสไฟฟ้า  อ. ด่านมะขามเตี้ย"/>
        <s v="     จำนวนการจำหน่ายกระแสไฟฟ้า  อ. หนองปรือ"/>
        <s v="     จำนวนการจำหน่ายกระแสไฟฟ้า  อ. ห้วยกระเจา"/>
        <s v="จำนวนอุบัติเหตุการจราจรทางบก"/>
        <s v="จำนวนคนตายจากอุบัติเหตุการจราจรทางบก"/>
        <s v="จำนวนคนเจ็บอุบัติเหตุการจราจรทางบก"/>
        <s v="มูลค่าทรัพย์สินที่เสียหายอุบัติเหตุการจราจรทางบก"/>
        <s v="ดัชนีราคาผู้บริโภคทั่วไป "/>
        <s v="อัตราเงินเฟ้อ "/>
        <s v="จำนวนเลขหมายโทรศัพท์ที่มี"/>
        <s v="จำนวนเลขหมายโทรศัพท์ที่มีผู้เช่า"/>
        <s v="จำนวนประชากรอายุ 6 ปีขึ้นไป ที่ใช้อินเทอร์เน็ต"/>
        <s v="ครัวเรือนที่มีอุปกรณ์/เทคโนโลยีสารสนเทศและการสื่อสาร"/>
        <s v="ครัวเรือนที่มีอุปกรณ์/เทคโนโลยีสารสนเทศและการสื่อสาร  คอมพิวเตอร์"/>
        <s v="ครัวเรือนที่มีอุปกรณ์/เทคโนโลยีสารสนเทศและการสื่อสาร  การเชื่อมต่ออินเตอร์เน็ต"/>
        <s v="จำนวนผู้เยี่ยมเยือน"/>
        <s v="จำนวนผู้เยี่ยมเยือน  นักท่องเที่ยว"/>
        <s v="จำนวนผู้เยี่ยมเยือน  นักทัศนาจร"/>
        <s v="ระยะเวลาพำนักของนักท่องเที่ยว"/>
        <s v="ค่าใช้จ่ายเฉลี่ยของนักท่องเที่ยว "/>
        <s v="ค่าใช้จ่ายเฉลี่ยของนักท่องเที่ยว   นักท่องเที่ยว"/>
        <s v="ค่าใช้จ่ายเฉลี่ยของนักท่องเที่ยว นักทัศนาจร"/>
        <s v="รายได้จากการท่องเที่ยว "/>
        <s v="ปริมาณเงินฝากของสถาบันการเงิน"/>
        <s v="ปริมาณสินเชื่อของสถาบันการเงิน"/>
        <s v="จำนวนสหกรณ์ภาคการเกษตร"/>
        <s v="     จำนวนสหกรณ์ภาคการเกษตร  อ. เมืองกาญจนบุรี"/>
        <s v="     จำนวนสหกรณ์ภาคการเกษตร อ. ไทรโยค"/>
        <s v="     จำนวนสหกรณ์ภาคการเกษตร อ. บ่อพลอย"/>
        <s v="     จำนวนสหกรณ์ภาคการเกษตร อ. ศรีสวัสดิ์"/>
        <s v="     จำนวนสหกรณ์ภาคการเกษตร  อ. ท่ามะกา"/>
        <s v="     จำนวนสหกรณ์ภาคการเกษตร  อ.ท่าม่วง"/>
        <s v="     จำนวนสหกรณ์ภาคการเกษตร  อ. ทองผาภูมิ"/>
        <s v="     จำนวนสหกรณ์ภาคการเกษตร  อ. สังขละบุรี"/>
        <s v="     จำนวนสหกรณ์ภาคการเกษตร  อ. พนมทวน"/>
        <s v="     จำนวนสหกรณ์ภาคการเกษตร  อ. เลาขวัญ"/>
        <s v="     จำนวนสหกรณ์ภาคการเกษตร  อ. ด่านมะขามเตี้ย"/>
        <s v="     จำนวนสหกรณ์ภาคการเกษตร  อ. หนองปรือ"/>
        <s v="     จำนวนสหกรณ์ภาคการเกษตร  อ. ห้วยกระเจา"/>
        <s v="จำนวนสหกรณ์นอกภาคการเกษตร"/>
        <s v="    จำนวนสหกรณ์นอกภาคการเกษตร  อ. เมืองกาญจนบุรี"/>
        <s v="     จำนวนสหกรณ์นอกภาคการเกษตร  อ. ไทรโยค"/>
        <s v="     จำนวนสหกรณ์นอกภาคการเกษตร  อ. บ่อพลอย"/>
        <s v="     จำนวนสหกรณ์นอกภาคการเกษตร  อ. ศรีสวัสดิ์"/>
        <s v="     จำนวนสหกรณ์นอกภาคการเกษตร  อ. ท่ามะกา"/>
        <s v="     จำนวนสหกรณ์นอกภาคการเกษตร  อ.ท่าม่วง"/>
        <s v="     จำนวนสหกรณ์นอกภาคการเกษตร  อ. ทองผาภูมิ"/>
        <s v="     จำนวนสหกรณ์นอกภาคการเกษตร  อ. สังขละบุรี"/>
        <s v="     จำนวนสหกรณ์นอกภาคการเกษตร  อ. พนมทวน"/>
        <s v="     จำนวนสหกรณ์นอกภาคการเกษตร  อ. เลาขวัญ"/>
        <s v="     จำนวนสหกรณ์นอกภาคการเกษตร  อ. ด่านมะขามเตี้ย"/>
        <s v="     จำนวนสหกรณ์นอกภาคการเกษตร  อ. หนองปรือ"/>
        <s v="     จำนวนสหกรณ์นอกภาคการเกษตร  อ. ห้วยกระเจา"/>
        <s v="รายรับขององค์กรปกครองส่วนท้องถิ่น"/>
        <s v="    รายรับขององค์กรปกครองส่วนท้องถิ่น  องค์การบริหารส่วนจังหวัด"/>
        <s v="    รายรับขององค์กรปกครองส่วนท้องถิ่น  เทศบาล"/>
        <s v="    รายรับขององค์กรปกครองส่วนท้องถิ่น  องค์การบริหารส่วนตำบล"/>
        <s v="รายจ่ายขององค์กรปกครองส่วนท้องถิ่น"/>
        <s v="    รายจ่ายขององค์กรปกครองส่วนท้องถิ่น  องค์การบริหารส่วนจังหวัด"/>
        <s v="    รายจ่ายขององค์กรปกครองส่วนท้องถิ่น  เทศบาล"/>
        <s v="    รายจ่ายขององค์กรปกครองส่วนท้องถิ่น  องค์การบริหารส่วนตำบล"/>
        <s v="รายได้จากการจัดเก็บภาษีของกรมสรรพากร "/>
        <s v="     รายได้จากการจัดเก็บภาษีของกรมสรรพากร  อ. เมืองกาญจนบุรี"/>
        <s v="     รายได้จากการจัดเก็บภาษีของกรมสรรพากร อ. ไทรโยค"/>
        <s v="     รายได้จากการจัดเก็บภาษีของกรมสรรพากร อ. บ่อพลอย"/>
        <s v="     รายได้จากการจัดเก็บภาษีของกรมสรรพากร  อ. ศรีสวัสดิ์"/>
        <s v="     รายได้จากการจัดเก็บภาษีของกรมสรรพากร   อ. ท่ามะกา"/>
        <s v="     รายได้จากการจัดเก็บภาษีของกรมสรรพากร   อ.ท่าม่วง"/>
        <s v="     รายได้จากการจัดเก็บภาษีของกรมสรรพากร   อ. ทองผาภูมิ"/>
        <s v="     รายได้จากการจัดเก็บภาษีของกรมสรรพากร   อ. สังขละบุรี"/>
        <s v="     รายได้จากการจัดเก็บภาษีของกรมสรรพากร  อ. พนมทวน"/>
        <s v="     รายได้จากการจัดเก็บภาษีของกรมสรรพากร  อ. เลาขวัญ"/>
        <s v="     รายได้จากการจัดเก็บภาษีของกรมสรรพากร  อ. ด่านมะขามเตี้ย"/>
        <s v="     รายได้จากการจัดเก็บภาษีของกรมสรรพากร  อ. หนองปรือ"/>
        <s v="     รายได้จากการจัดเก็บภาษีของกรมสรรพากร   อ. ห้วยกระเจา"/>
        <s v="รายได้จากการจัดเก็บเงินภาษีของกรมสรรพสามิต"/>
        <s v="จำนวนทะเบียนนิติบุคคลใหม่ "/>
        <s v="     จำนวนทะเบียนนิติบุคคลใหม่  อ. เมืองกาญจนบุรี"/>
        <s v="     จำนวนทะเบียนนิติบุคคลใหม่  อ. ไทรโยค"/>
        <s v="     จำนวนทะเบียนนิติบุคคลใหม่  อ. บ่อพลอย"/>
        <s v="     จำนวนทะเบียนนิติบุคคลใหม่  อ. ศรีสวัสดิ์"/>
        <s v="     จำนวนทะเบียนนิติบุคคลใหม่   อ. ท่ามะกา"/>
        <s v="     จำนวนทะเบียนนิติบุคคลใหม่   อ.ท่าม่วง"/>
        <s v="     จำนวนทะเบียนนิติบุคคลใหม่   อ. ทองผาภูมิ"/>
        <s v="     จำนวนทะเบียนนิติบุคคลใหม่   อ. สังขละบุรี"/>
        <s v="     จำนวนทะเบียนนิติบุคคลใหม่   อ. พนมทวน"/>
        <s v="     จำนวนทะเบียนนิติบุคคลใหม่  อ. เลาขวัญ"/>
        <s v="     จำนวนทะเบียนนิติบุคคลใหม่  อ. ด่านมะขามเตี้ย"/>
        <s v="     จำนวนทะเบียนนิติบุคคลใหม่ ร  อ. หนองปรือ"/>
        <s v="     จำนวนทะเบียนนิติบุคคลใหม่   อ. ห้วยกระเจา"/>
        <s v="ทุนจดทะเบียน"/>
        <s v="     ทุนจดทะเบียน  อ. เมืองกาญจนบุรี"/>
        <s v="     ทุนจดทะเบียน  อ. ไทรโยค"/>
        <s v="     ทุนจดทะเบียน อ. บ่อพลอย"/>
        <s v="     ทุนจดทะเบียน  อ. ศรีสวัสดิ์"/>
        <s v="     ทุนจดทะเบียน  อ. ท่ามะกา"/>
        <s v="     ทุนจดทะเบียน  อ.ท่าม่วง"/>
        <s v="     ทุนจดทะเบียน  อ. ทองผาภูมิ"/>
        <s v="     ทุนจดทะเบียนร  อ. สังขละบุรี"/>
        <s v="     ทุนจดทะเบียน  อ. พนมทวน"/>
        <s v="     ทุนจดทะเบียน  อ. เลาขวัญ"/>
        <s v="     ทุนจดทะเบียน  อ. ด่านมะขามเตี้ย"/>
        <s v="     ทุนจดทะเบียน  อ. หนองปรือ"/>
        <s v="     ทุนจดทะเบียน  อ. ห้วยกระเจา"/>
        <s v="จำนวนประชากรจากการทะเบียน"/>
        <s v="     จำนวนประชากรจากการทะเบียน  อ. เมืองกาญจนบุรี"/>
        <s v="     จำนวนประชากรจากการทะเบียน  อ. ไทรโยค"/>
        <s v="     จำนวนประชากรจากการทะเบียน  อ. บ่อพลอย"/>
        <s v="     จำนวนประชากรจากการทะเบียน  อ. ศรีสวัสดิ์"/>
        <s v="     จำนวนประชากรจากการทะเบียน  อ. ท่ามะกา"/>
        <s v="     จำนวนประชากรจากการทะเบียน  อ.ท่าม่วง"/>
        <s v="     จำนวนประชากรจากการทะเบียน  อ. ทองผาภูมิ"/>
        <s v="     จำนวนประชากรจากการทะเบียน  อ. สังขละบุรี"/>
        <s v="     จำนวนประชากรจากการทะเบียน  อ. พนมทวน"/>
        <s v="     จำนวนประชากรจากการทะเบียน  อ. เลาขวัญ"/>
        <s v="     จำนวนประชากรจากการทะเบียน  อ. ด่านมะขามเตี้ย"/>
        <s v="     จำนวนประชากรจากการทะเบียน  อ. หนองปรือ"/>
        <s v="     จำนวนประชากรจากการทะเบียน  อ. ห้วยกระเจา"/>
        <s v="วัยเด็ก (0-14 ปี)"/>
        <s v="     วัยเด็ก (0-14 ปี)  อ. เมืองกาญจนบุรี"/>
        <s v="     วัยเด็ก (0-14 ปี)  อ. ไทรโยค"/>
        <s v="     วัยเด็ก (0-14 ปี)  อ. บ่อพลอย"/>
        <s v="     วัยเด็ก (0-14 ปี)  อ. ศรีสวัสดิ์"/>
        <s v="     วัยเด็ก (0-14 ปี)  อ. ท่ามะกา"/>
        <s v="     วัยเด็ก (0-14 ปี)  อ.ท่าม่วง"/>
        <s v="     วัยเด็ก (0-14 ปี)  อ. ทองผาภูมิ"/>
        <s v="     วัยเด็ก (0-14 ปี)  อ. สังขละบุรี"/>
        <s v="     วัยเด็ก (0-14 ปี)  อ. พนมทวน"/>
        <s v="     วัยเด็ก (0-14 ปี) อ. เลาขวัญ"/>
        <s v="     วัยเด็ก (0-14 ปี) อ. ด่านมะขามเตี้ย"/>
        <s v="     วัยเด็ก (0-14 ปี)  อ. หนองปรือ"/>
        <s v="     วัยเด็ก (0-14 ปี)  อ. ห้วยกระเจา"/>
        <s v="วัยแรงงาน (15-59 ปี)"/>
        <s v="     วัยแรงงาน (15-59 ปี)  อ. เมืองกาญจนบุรี"/>
        <s v="     วัยแรงงาน (15-59 ปี)  อ. ไทรโยค"/>
        <s v="     วัยแรงงาน (15-59 ปี)  อ. บ่อพลอย"/>
        <s v="     วัยแรงงาน (15-59 ปี)  อ. ศรีสวัสดิ์"/>
        <s v="     วัยแรงงาน (15-59 ปี)  อ. ท่ามะกา"/>
        <s v="     วัยแรงงาน (15-59 ปี)  อ.ท่าม่วง"/>
        <s v="     วัยแรงงาน (15-59 ปี)  อ. ทองผาภูมิ"/>
        <s v="     วัยแรงงาน (15-59 ปี)  อ. สังขละบุรี"/>
        <s v="     วัยแรงงาน (15-59 ปี)  อ. พนมทวน"/>
        <s v="     วัยแรงงาน (15-59 ปี) อ. เลาขวัญ"/>
        <s v="     วัยแรงงาน (15-59 ปี) อ. ด่านมะขามเตี้ย"/>
        <s v="     วัยแรงงาน (15-59 ปี)  อ. หนองปรือ"/>
        <s v="     วัยแรงงาน (15-59 ปี)  อ. ห้วยกระเจา"/>
        <s v="วัยสูงายุ (60 ปีขึ้นไป)"/>
        <s v="     วัยสูงายุ (60 ปีขึ้นไป)  อ. เมืองกาญจนบุรี"/>
        <s v="     วัยสูงายุ (60 ปีขึ้นไป)  อ. ไทรโยค"/>
        <s v="     วัยสูงายุ (60 ปีขึ้นไป)  อ. บ่อพลอย"/>
        <s v="     วัยสูงายุ (60 ปีขึ้นไป)  อ. ศรีสวัสดิ์"/>
        <s v="     วัยสูงายุ (60 ปีขึ้นไป)  อ. ท่ามะกา"/>
        <s v="     วัยสูงายุ (60 ปีขึ้นไป)  อ.ท่าม่วง"/>
        <s v="     วัยสูงายุ (60 ปีขึ้นไป)  อ. ทองผาภูมิ"/>
        <s v="     วัยสูงายุ (60 ปีขึ้นไป)  อ. สังขละบุรี"/>
        <s v="     วัยสูงายุ (60 ปีขึ้นไป)  อ. พนมทวน"/>
        <s v="     วัยสูงายุ (60 ปีขึ้นไป) อ. เลาขวัญ"/>
        <s v="     วัยสูงายุ (60 ปีขึ้นไป) อ. ด่านมะขามเตี้ย"/>
        <s v="     วัยสูงายุ (60 ปีขึ้นไป)  อ. หนองปรือ"/>
        <s v="     วัยสูงายุ (60 ปีขึ้นไป)  อ. ห้วยกระเจา"/>
        <s v="อัตราการเปลี่ยนแปลงของประชากร"/>
        <s v="     อัตราการเปลี่ยนแปลงของประชากร อ. เมืองกาญจนบุรี"/>
        <s v="     อัตราการเปลี่ยนแปลงของประชากร  อ. ไทรโยค"/>
        <s v="     อัตราการเปลี่ยนแปลงของประชากร  อ. บ่อพลอย"/>
        <s v="     อัตราการเปลี่ยนแปลงของประชากร  อ. ศรีสวัสดิ์"/>
        <s v="     อัตราการเปลี่ยนแปลงของประชากร  อ. ท่ามะกา"/>
        <s v="     อัตราการเปลี่ยนแปลงของประชากร  อ.ท่าม่วง"/>
        <s v="     อัตราการเปลี่ยนแปลงของประชากร  อ. ทองผาภูมิ"/>
        <s v="     อัตราการเปลี่ยนแปลงของประชากร  อ. สังขละบุรี"/>
        <s v="     อัตราการเปลี่ยนแปลงของประชากร  อ. พนมทวน"/>
        <s v="     อัตราการเปลี่ยนแปลงของประชากร อ. เลาขวัญ"/>
        <s v="     อัตราการเปลี่ยนแปลงของประชากร อ. ด่านมะขามเตี้ย"/>
        <s v="     อัตราการเปลี่ยนแปลงของประชากร  อ. หนองปรือ"/>
        <s v="     อัตราการเปลี่ยนแปลงของประชากร  อ. ห้วยกระเจา"/>
        <s v="ความหนาแน่นของประชากร"/>
        <s v="     ความหนาแน่นของประชากร  อ. เมืองกาญจนบุรี"/>
        <s v="     ความหนาแน่นของประชากร  อ. ไทรโยค"/>
        <s v="     ความหนาแน่นของประชากร  อ. บ่อพลอย"/>
        <s v="     ความหนาแน่นของประชากร  อ. ศรีสวัสดิ์"/>
        <s v="     ความหนาแน่นของประชากร อ. ท่ามะกา"/>
        <s v="     ความหนาแน่นของประชากร  อ.ท่าม่วง"/>
        <s v="     ความหนาแน่นของประชากร  อ. ทองผาภูมิ"/>
        <s v="     ความหนาแน่นของประชากร  อ. สังขละบุรี"/>
        <s v="     ความหนาแน่นของประชากร  อ. พนมทวน"/>
        <s v="     ความหนาแน่นของประชากร อ. เลาขวัญ"/>
        <s v="     ความหนาแน่นของประชากร อ. ด่านมะขามเตี้ย"/>
        <s v="     ความหนาแน่นของประชากร อ. หนองปรือ"/>
        <s v="     ความหนาแน่นของประชากร  อ. ห้วยกระเจา"/>
        <s v="จำนวนบ้านจากการทะเบียน "/>
        <s v="     จำนวนบ้านจากการทะเบียน อ. เมืองกาญจนบุรี"/>
        <s v="     จำนวนบ้านจากการทะเบียน  อ. ไทรโยค"/>
        <s v="     จำนวนบ้านจากการทะเบียน  อ. บ่อพลอย"/>
        <s v="     จำนวนบ้านจากการทะเบียน  อ. ศรีสวัสดิ์"/>
        <s v="     จำนวนบ้านจากการทะเบียน  อ. ท่ามะกา"/>
        <s v="     จำนวนบ้านจากการทะเบียน  อ.ท่าม่วง"/>
        <s v="     จำนวนบ้านจากการทะเบียน  อ. ทองผาภูมิ"/>
        <s v="     จำนวนบ้านจากการทะเบียน  อ. สังขละบุรี"/>
        <s v="     จำนวนบ้านจากการทะเบียน  อ. พนมทวน"/>
        <s v="     จำนวนบ้านจากการทะเบียน อ. เลาขวัญ"/>
        <s v="     จำนวนบ้านจากการทะเบียน อ. ด่านมะขามเตี้ย"/>
        <s v="     จำนวนบ้านจากการทะเบียน  อ. หนองปรือ"/>
        <s v="     จำนวนบ้านจากการทะเบียน  อ. ห้วยกระเจา"/>
        <s v="อัตราการเกิดมีชีพ"/>
        <s v="จำนวนการจดทะเบียนสมรส"/>
        <s v="     จำนวนการจดทะเบียนสมรส อ. เมืองกาญจนบุรี"/>
        <s v="     จำนวนการจดทะเบียนสมรส  อ. ไทรโยค"/>
        <s v="     จำนวนการจดทะเบียนสมรส  อ. บ่อพลอย"/>
        <s v="     จำนวนการจดทะเบียนสมรส  อ. ศรีสวัสดิ์"/>
        <s v="     จำนวนการจดทะเบียนสมรส  อ. ท่ามะกา"/>
        <s v="     จำนวนการจดทะเบียนสมรส  อ.ท่าม่วง"/>
        <s v="     จำนวนการจดทะเบียนสมรส  อ. ทองผาภูมิ"/>
        <s v="     จำนวนการจดทะเบียนสมรส  อ. สังขละบุรี"/>
        <s v="     จำนวนการจดทะเบียนสมรส  อ. พนมทวน"/>
        <s v="     จำนวนการจดทะเบียนสมรส อ. เลาขวัญ"/>
        <s v="     จำนวนการจดทะเบียนสมรส อ. ด่านมะขามเตี้ย"/>
        <s v="     จำนวนการจดทะเบียนสมรส  อ. หนองปรือ"/>
        <s v="     จำนวนการจดทะเบียนสมรส  อ. ห้วยกระเจา"/>
        <s v="จำนวนการหย่า"/>
        <s v="     จำนวนการหย่า  อ. เมืองกาญจนบุรี"/>
        <s v="     จำนวนการหย่า อ. ไทรโยค"/>
        <s v="     จำนวนการหย่า  อ. บ่อพลอย"/>
        <s v="     จำนวนการหย่า  อ. ศรีสวัสดิ์"/>
        <s v="     จำนวนการหย่า อ. ท่ามะกา"/>
        <s v="     จำนวนการหย่า  อ.ท่าม่วง"/>
        <s v="     จำนวนการหย่า  อ. ทองผาภูมิ"/>
        <s v="     จำนวนการหย่า  อ. สังขละบุรี"/>
        <s v="     จำนวนการหย่า  อ. พนมทวน"/>
        <s v="     จำนวนการหย่า อ. เลาขวัญ"/>
        <s v="     จำนวนการหย่า อ. ด่านมะขามเตี้ย"/>
        <s v="     จำนวนการหย่า อ. หนองปรือ"/>
        <s v="     จำนวนการหย่า  อ. ห้วยกระเจา"/>
        <s v="ร้อยละของครัวเรือนที่เป็นเจ้าของบ้านและที่ดิน"/>
        <s v="อัตราการมีงานทำ "/>
        <s v="อัตราการว่างงาน"/>
        <s v="ค่าจ้างขั้นต่ำ"/>
        <s v="คนอายุมากกว่า 60 ปีเต็มขึ้นไป มีอาชีพและมีรายได้ "/>
        <s v="คะแนนเฉลี่ยสติปัญญา (IQ) เด็กนักเรียน"/>
        <s v="อัตราส่วนนักเรียนต่อห้องเรียน"/>
        <s v="     อัตราส่วนนักเรียนต่อห้องเรียน อ. เมืองกาญจนบุรี"/>
        <s v="     อัตราส่วนนักเรียนต่อห้องเรียน  อ. ไทรโยค"/>
        <s v="     อัตราส่วนนักเรียนต่อห้องเรียน  อ. บ่อพลอย"/>
        <s v="     อัตราส่วนนักเรียนต่อห้องเรียน  อ. ศรีสวัสดิ์"/>
        <s v="     อัตราส่วนนักเรียนต่อห้องเรียน  อ. ท่ามะกา"/>
        <s v="     อัตราส่วนนักเรียนต่อห้องเรียน  อ.ท่าม่วง"/>
        <s v="     อัตราส่วนนักเรียนต่อห้องเรียน  อ. ทองผาภูมิ"/>
        <s v="     อัตราส่วนนักเรียนต่อห้องเรียน  อ. สังขละบุรี"/>
        <s v="     อัตราส่วนนักเรียนต่อห้องเรียน  อ. พนมทวน"/>
        <s v="     อัตราส่วนนักเรียนต่อห้องเรียน อ. เลาขวัญ"/>
        <s v="     อัตราส่วนนักเรียนต่อห้องเรียน อ. ด่านมะขามเตี้ย"/>
        <s v="     อัตราส่วนนักเรียนต่อห้องเรียน  อ. หนองปรือ"/>
        <s v="     อัตราส่วนนักเรียนต่อห้องเรียน  อ. ห้วยกระเจา"/>
        <s v="อัตราส่วนนักเรียนต่อครู"/>
        <s v="     อัตราส่วนนักเรียนต่อครู  อ. เมืองกาญจนบุรี"/>
        <s v="     อัตราส่วนนักเรียนต่อครู อ. ไทรโยค"/>
        <s v="     อัตราส่วนนักเรียนต่อครู  อ. บ่อพลอย"/>
        <s v="     อัตราส่วนนักเรียนต่อครู  อ. ศรีสวัสดิ์"/>
        <s v="     อัตราส่วนนักเรียนต่อครู อ. ท่ามะกา"/>
        <s v="     อัตราส่วนนักเรียนต่อครู  อ.ท่าม่วง"/>
        <s v="     อัตราส่วนนักเรียนต่อครู  อ. ทองผาภูมิ"/>
        <s v="     อัตราส่วนนักเรียนต่อครู  อ. สังขละบุรี"/>
        <s v="     อัตราส่วนนักเรียนต่อครู  อ. พนมทวน"/>
        <s v="     อัตราส่วนนักเรียนต่อครู อ. เลาขวัญ"/>
        <s v="     อัตราส่วนนักเรียนต่อครู อ. ด่านมะขามเตี้ย"/>
        <s v="     อัตราส่วนนักเรียนต่อครู อ. หนองปรือ"/>
        <s v="     อัตราส่วนนักเรียนต่อครู  อ. ห้วยกระเจา"/>
        <s v="จำนวนนักเรียนที่ออกกลางคัน"/>
        <s v="     จำนวนนักเรียนที่ออกกลางคัน อ. เมืองกาญจนบุรี"/>
        <s v="     จำนวนนักเรียนที่ออกกลางคัน  อ. ไทรโยค"/>
        <s v="     จำนวนนักเรียนที่ออกกลางคัน  อ. บ่อพลอย"/>
        <s v="     จำนวนนักเรียนที่ออกกลางคัน  อ. ศรีสวัสดิ์"/>
        <s v="     จำนวนนักเรียนที่ออกกลางคัน  อ. ท่ามะกา"/>
        <s v="     จำนวนนักเรียนที่ออกกลางคัน  อ.ท่าม่วง"/>
        <s v="     จำนวนนักเรียนที่ออกกลางคัน  อ. ทองผาภูมิ"/>
        <s v="     จำนวนนักเรียนที่ออกกลางคัน  อ. สังขละบุรี"/>
        <s v="     จำนวนนักเรียนที่ออกกลางคัน  อ. พนมทวน"/>
        <s v="     จำนวนนักเรียนที่ออกกลางคัน อ. เลาขวัญ"/>
        <s v="     จำนวนนักเรียนที่ออกกลางคัน อ. ด่านมะขามเตี้ย"/>
        <s v="     จำนวนนักเรียนที่ออกกลางคัน  อ. หนองปรือ"/>
        <s v="     จำนวนนักเรียนที่ออกกลางคัน  อ. ห้วยกระเจา"/>
        <s v="จำนวนนักศึกษาระดับอาชีวศึกษา และอุดมศึกษา "/>
        <s v="จำนวนอาจารย์ในระดับอาชีวศึกษา และอุดมศึกษา "/>
        <s v="จำนวนผู้เรียน/นักศึกษาที่ลงทะเบียนเรียน ในสังกัดสำนักงานส่งเสริมการศึกษานอกระบบและการศึกษาตามอัธยาศัย"/>
        <s v="จำนวนผู้เรียน/นักศึกษาที่สำเร็จการศึกษา ในสังกัดสำนักงานส่งเสริมการศึกษานอกระบบและการศึกษาตามอัธยาศัย"/>
        <s v="จำนวนวัด สำนักสงฆ์ โบสถ์คริสต์ มัสยิด"/>
        <s v="จำนวนพระภิกษุและสามเณร"/>
        <s v="จำนวนผู้ป่วยนอก"/>
        <s v="จำนวนผู้ป่วยใน "/>
        <s v="จำนวนสถานพยาบาลที่มีเตียงผู้ป่วยรับไว้ค้างคืน"/>
        <s v="จำนวนเตียง"/>
        <s v="จำนวนประชากรต่อแพทย์ 1 คน"/>
        <s v="จำนวนประชากรต่อทันตแพทย์  1 คน"/>
        <s v="จำนวนประชากรต่อเภสัชกร 1 คน"/>
        <s v="จำนวนประชากรต่อพยาบาล 1 คน"/>
        <s v="อัตราการคลอดในผู้หญิงกลุ่มอายุ 15 – 19 ปี"/>
        <s v="อัตราการฆ่าตัวตาย"/>
        <s v="จำนวนผู้ประกันตนตามมาตรา 33"/>
        <s v="จำนวนผู้ประกันตนตามมาตรา 40"/>
        <s v="จำนวนลูกจ้างที่ประสบอันตรายหรือเจ็บป่วยจากการทำงาน"/>
        <s v="จำนวนเด็กที่ต้องดำรงชีพด้วยการเร่ร่อน ขอทาน  "/>
        <s v="จำนวนเยาวชนที่ต้องดำรงชีพด้วยการเร่ร่อน ขอทาน "/>
        <s v="จำนวนเด็กที่อาศัยอยู่ในบ้านพักเด็กและครอบครัวจำแนกตามสาเหตุของปัญหา"/>
        <s v="จำนวนคนพิการที่มีบัตรประจำตัวคนพิการจำแนกตามความพิการ"/>
        <s v="รายได้เฉลี่ยต่อเดือนของครัวเรือน"/>
        <s v="ค่าใช้จ่ายเฉลี่ยต่อเดือนของครัวเรือน"/>
        <s v="หนี้สินเฉลี่ยต่อครัวเรือน"/>
        <s v="ร้อยละของค่าใช้จ่ายต่อรายได้"/>
        <s v="สัมประสิทธิ์ความไม่เสมอภาค (Gini coefficient) ด้านรายได้ของครัวเรือน"/>
        <s v="สัมประสิทธิ์ความไม่เสมอภาค (Gini coefficient) ด้านรายจ่ายเพื่อการอุปโภคบริโภคของครัวเรือน"/>
        <s v="สัดส่วนคนจน เมื่อวัดด้านรายจ่ายเพื่อการอุปโภคบริโภค"/>
        <s v="จำนวนคดีอาญาที่ได้รับแจ้ง"/>
        <s v="จำนวนคดีอาญาที่มีการจับกุม"/>
        <s v="จำนวนคดีที่เกี่ยวข้องกับยาเสพติด"/>
        <s v="จำนวนแหล่งน้ำ "/>
        <s v="ปริมาณน้ำที่เก็บเฉลี่ยทั้งปี (แหล่งน้ำทุกประเภท)"/>
        <s v="ปริมาณน้ำที่นำไปใช้การได้จากอ่างเก็บน้ำขนาดใหญ่"/>
        <s v="ปริมาณขยะมูลฝอย "/>
        <s v="พื้นที่ป่า"/>
        <s v="พื้นที่ป่าไม้ต่อพื้นที่จังหวัด"/>
        <s v="ปริมาณฝนเฉลี่ยทั้งปี"/>
        <s v="กำลังการผลิตน้ำประปา"/>
        <s v="น้ำประปาที่ผลิตได้"/>
        <s v="ปริมาณน้ำประปาที่จำหน่ายแก่ผู้ใช้"/>
        <s v="ดัชนีคุณภาพน้ำผิวดิน (WQI)"/>
        <s v="      ดัชนีคุณภาพน้ำผิวดิน (WQI)  แม่น้ำแควใหญ่"/>
        <s v="     ดัชนีคุณภาพน้ำผิวดิน (WQI)  แม่น้ำแควน้อย"/>
        <s v="     ดัชนีคุณภาพน้ำผิวดิน (WQI)  แม่น้ำแม่กลอง"/>
        <s v="ดัชนีคุณภาพอากาศ (AQI)"/>
        <s v="พื้นที่เพาะปลูกในเขตชลประทาน"/>
        <s v="จำนวนผู้ประสบภัยธรรมชาติ และมูลค่าความเสียหายจากภัยธรรมชาติ"/>
      </sharedItems>
    </cacheField>
    <cacheField name="หน่วยวัด" numFmtId="0">
      <sharedItems count="31">
        <s v="ล้านบาท"/>
        <s v="บาท/คน"/>
        <s v="ไร่"/>
        <s v="ตัน"/>
        <s v="กก."/>
        <s v="ตัว"/>
        <s v="ครัวเรือน"/>
        <s v="แห่ง"/>
        <s v="บาท"/>
        <s v="คน"/>
        <s v="ราย"/>
        <s v="ล้านกิโลวัตต์/ชั่วโมง"/>
        <s v="-"/>
        <s v="หมายเลข"/>
        <s v="วัน"/>
        <s v="บาท/คน/วัน"/>
        <s v="พันบาท"/>
        <s v="ร้อยละ"/>
        <s v="คน/ตร. กม."/>
        <s v="หลัง"/>
        <s v="ทะเบียน"/>
        <s v="บาท/วัน"/>
        <s v="คะแนน"/>
        <s v="รูป"/>
        <s v="เตียง"/>
        <s v="รายงาน"/>
        <s v="ลบ.ม."/>
        <s v="ตันต่อวัน"/>
        <s v="มิลิเมตร"/>
        <s v="คะแนน WQI"/>
        <s v="หน่วย"/>
      </sharedItems>
    </cacheField>
    <cacheField name="2555" numFmtId="0">
      <sharedItems containsBlank="1" containsMixedTypes="1" containsNumber="1" containsInteger="1" minValue="59864" maxValue="2674770"/>
    </cacheField>
    <cacheField name="2556" numFmtId="0">
      <sharedItems containsBlank="1" containsMixedTypes="1" containsNumber="1" minValue="47" maxValue="23238688"/>
    </cacheField>
    <cacheField name="2557" numFmtId="0">
      <sharedItems containsBlank="1" containsMixedTypes="1" containsNumber="1" minValue="0.12" maxValue="1507020752.8"/>
    </cacheField>
    <cacheField name="2558" numFmtId="0">
      <sharedItems containsBlank="1" containsMixedTypes="1" containsNumber="1" minValue="-2" maxValue="1379330098.0999999"/>
    </cacheField>
    <cacheField name="2559" numFmtId="0">
      <sharedItems containsBlank="1" containsMixedTypes="1" containsNumber="1" minValue="-0.31" maxValue="78239603903"/>
    </cacheField>
    <cacheField name="2560" numFmtId="0">
      <sharedItems containsBlank="1" containsMixedTypes="1" containsNumber="1" minValue="-0.75" maxValue="82472868212"/>
    </cacheField>
    <cacheField name="2561" numFmtId="0">
      <sharedItems containsBlank="1" containsMixedTypes="1" containsNumber="1" minValue="-0.05" maxValue="83675346292"/>
    </cacheField>
    <cacheField name="2562" numFmtId="0">
      <sharedItems containsBlank="1" containsMixedTypes="1" containsNumber="1" minValue="-0.17648273660890298" maxValue="895290"/>
    </cacheField>
    <cacheField name="2563" numFmtId="187">
      <sharedItems containsString="0" containsBlank="1" containsNumber="1" containsInteger="1" minValue="187" maxValue="70219"/>
    </cacheField>
    <cacheField name="2564" numFmtId="187">
      <sharedItems containsNonDate="0" containsString="0" containsBlank="1"/>
    </cacheField>
    <cacheField name="หน่วยงานเจ้าของข้อมูล" numFmtId="0">
      <sharedItems/>
    </cacheField>
    <cacheField name="หมายเหตุ" numFmtId="0">
      <sharedItems containsBlank="1"/>
    </cacheField>
  </cacheFields>
</pivotCacheDefinition>
</file>

<file path=xl/pivotCache/pivotCacheDefinition4.xml><?xml version="1.0" encoding="utf-8"?>
<pivotCacheDefinition xmlns="http://schemas.openxmlformats.org/spreadsheetml/2006/main" xmlns:r="http://schemas.openxmlformats.org/officeDocument/2006/relationships" r:id="rId1" refreshedBy="NSO" refreshedDate="44118.621404976853" createdVersion="3" refreshedVersion="3" minRefreshableVersion="3" recordCount="548">
  <cacheSource type="worksheet">
    <worksheetSource name="ข้อมูลพื้นฐาน!$B$3:$P$551"/>
  </cacheSource>
  <cacheFields count="15">
    <cacheField name="ด้าน" numFmtId="0">
      <sharedItems/>
    </cacheField>
    <cacheField name="รายการข้อมูลพื้นฐาน" numFmtId="0">
      <sharedItems/>
    </cacheField>
    <cacheField name="หน่วยวัด" numFmtId="0">
      <sharedItems count="31">
        <s v="ล้านบาท"/>
        <s v="บาท/คน"/>
        <s v="ไร่"/>
        <s v="ตัน"/>
        <s v="กก."/>
        <s v="ตัว"/>
        <s v="ครัวเรือน"/>
        <s v="แห่ง"/>
        <s v="บาท"/>
        <s v="คน"/>
        <s v="ราย"/>
        <s v="ล้านกิโลวัตต์/ชั่วโมง"/>
        <s v="-"/>
        <s v="หมายเลข"/>
        <s v="วัน"/>
        <s v="บาท/คน/วัน"/>
        <s v="พันบาท"/>
        <s v="ร้อยละ"/>
        <s v="คน/ตร. กม."/>
        <s v="หลัง"/>
        <s v="ทะเบียน"/>
        <s v="บาท/วัน"/>
        <s v="คะแนน"/>
        <s v="รูป"/>
        <s v="เตียง"/>
        <s v="รายงาน"/>
        <s v="ลบ.ม."/>
        <s v="ตันต่อวัน"/>
        <s v="มิลิเมตร"/>
        <s v="คะแนน WQI"/>
        <s v="หน่วย"/>
      </sharedItems>
    </cacheField>
    <cacheField name="2555" numFmtId="0">
      <sharedItems containsBlank="1" containsMixedTypes="1" containsNumber="1" containsInteger="1" minValue="59864" maxValue="2674770"/>
    </cacheField>
    <cacheField name="2556" numFmtId="0">
      <sharedItems containsBlank="1" containsMixedTypes="1" containsNumber="1" minValue="47" maxValue="23238688"/>
    </cacheField>
    <cacheField name="2557" numFmtId="0">
      <sharedItems containsBlank="1" containsMixedTypes="1" containsNumber="1" minValue="0.12" maxValue="1507020752.8"/>
    </cacheField>
    <cacheField name="2558" numFmtId="0">
      <sharedItems containsBlank="1" containsMixedTypes="1" containsNumber="1" minValue="-2" maxValue="1379330098.0999999"/>
    </cacheField>
    <cacheField name="2559" numFmtId="0">
      <sharedItems containsBlank="1" containsMixedTypes="1" containsNumber="1" minValue="-0.31" maxValue="78239603903"/>
    </cacheField>
    <cacheField name="2560" numFmtId="0">
      <sharedItems containsBlank="1" containsMixedTypes="1" containsNumber="1" minValue="-0.75" maxValue="82472868212"/>
    </cacheField>
    <cacheField name="2561" numFmtId="0">
      <sharedItems containsBlank="1" containsMixedTypes="1" containsNumber="1" minValue="-0.05" maxValue="83675346292"/>
    </cacheField>
    <cacheField name="2562" numFmtId="0">
      <sharedItems containsBlank="1" containsMixedTypes="1" containsNumber="1" minValue="-0.17648273660890298" maxValue="895290"/>
    </cacheField>
    <cacheField name="2563" numFmtId="187">
      <sharedItems containsString="0" containsBlank="1" containsNumber="1" containsInteger="1" minValue="187" maxValue="70219"/>
    </cacheField>
    <cacheField name="2564" numFmtId="187">
      <sharedItems containsNonDate="0" containsString="0" containsBlank="1"/>
    </cacheField>
    <cacheField name="หน่วยงานเจ้าของข้อมูล" numFmtId="0">
      <sharedItems count="42">
        <s v="สนง.คณะกรรมการพัฒนาการเศรษฐกิจและสังคมแห่งชาติ"/>
        <s v="สนง. เศรษฐกิจการเกษตร"/>
        <s v="สนง. เกษตรจังหวัด"/>
        <s v="สนง.ปศุสัตว์จังหวัด"/>
        <s v="สนง. ประมงจังหวัด"/>
        <s v="สนง. อุตสาหกรรมจังหวัด"/>
        <s v="การไฟฟ้าส่วนภูมิภาคจังหวัด"/>
        <s v="สถานีตำรวจภูธรจังหวัด"/>
        <s v="สำนักดัชนีเศรษฐกิจการค้ากระทรวงพาณิชย์"/>
        <s v="บริษัท ทีโอที่ จำกัด มหาชน"/>
        <s v="สำนักงานสถิติแห่งชาติ"/>
        <s v="กรมการท่องเที่ยว"/>
        <s v="ธนาคารแห่งประเทศไทย"/>
        <s v="สนง. สหกรณ์จังหวัด"/>
        <s v="สำนักงานส่งเสริมการปกครองส่วนท้องถิ่นจังหวัด"/>
        <s v="สนง. สรรพากรพื้นที่ กาญจนบุรี"/>
        <s v="สนง. สรรพสามิตพื้นที่ กาญจนบุรี"/>
        <s v="สนง. พัฒนาธุรกิจการค้าจังหวัด"/>
        <s v="กรมการปกครองกระทรวงมหาดไทย"/>
        <s v="สนง.สาธารณสุขจังหวัด"/>
        <s v="ที่ทำการปกครองจังหวัด"/>
        <s v="สนง.สวัสดิการและคุ้มครองแรงงานจังหวัด"/>
        <s v="สำนักงานพัฒนาสังคมและความมั่นคงของมนุษย์จังหวัดกาญจนบุรี"/>
        <s v="กรมสุขภาพจิต กระทรวงสาธารณสุข"/>
        <s v="สำนักงานส่งเสริมการปกครองส่วนท้องถิ่นจังหวัด /สำนักงานเขตพื้นที่การศึกษาประถมศึกษา มัธยมศึกษา"/>
        <s v="สนง.เขตพื้นที่การศึกษามัธยมศึกษา เขต 8"/>
        <s v="สำนักงานคณะกรรมการการอุดมศึกษา"/>
        <s v="สนง.ส่งเสริมการศึกษานอกระบบและการศึกษาตามอัธยาศัยจังหวัด"/>
        <s v="สนง.วัฒนธรรมจังหวัด"/>
        <s v="กรมอนามัย"/>
        <s v="กระทรวงสาธารณสุข"/>
        <s v="สนง.ประกันสังคมจังหวัด กระทรวงแรงงาน"/>
        <s v="กระทรวงการพัฒนาสังคมและความมั่นคงของมนุษย์"/>
        <s v="กองกำกับการตำรวจภูธรจังหวัด"/>
        <s v="โครงการชลประทานจังหวัด"/>
        <s v="กรมชลประทาน"/>
        <s v="กรมควบคุมมลพิษ กระทรวงทรัพยากรธรรมชาติและสิ่งแวดล้อม"/>
        <s v="สำนักงานเศรษฐกิจการเกษตร"/>
        <s v="สถานีตรวจอากาศกาญจนบุรี สถานีตรวจอากาศทองผาภุมิ"/>
        <s v="สำนักงานการปะปาส่วนภูมิภาค สาขากาญจนบุรี สาขาท่ามะกา สาขาเลาขวัญ สาขาพนมทวน"/>
        <s v="สำนักงานสิ่งแวดล้อมภาค 8"/>
        <s v="สนง.ป้องกันและบรรเทาสาธารณภัยจังหวัด"/>
      </sharedItems>
    </cacheField>
    <cacheField name="หมายเหตุ" numFmtId="0">
      <sharedItems containsBlank="1"/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99">
  <r>
    <x v="0"/>
    <x v="0"/>
  </r>
  <r>
    <x v="1"/>
    <x v="1"/>
  </r>
  <r>
    <x v="2"/>
    <x v="2"/>
  </r>
  <r>
    <x v="3"/>
    <x v="1"/>
  </r>
  <r>
    <x v="4"/>
    <x v="1"/>
  </r>
  <r>
    <x v="5"/>
    <x v="1"/>
  </r>
  <r>
    <x v="6"/>
    <x v="3"/>
  </r>
  <r>
    <x v="7"/>
    <x v="3"/>
  </r>
  <r>
    <x v="8"/>
    <x v="3"/>
  </r>
  <r>
    <x v="9"/>
    <x v="3"/>
  </r>
  <r>
    <x v="10"/>
    <x v="3"/>
  </r>
  <r>
    <x v="11"/>
    <x v="4"/>
  </r>
  <r>
    <x v="12"/>
    <x v="4"/>
  </r>
  <r>
    <x v="13"/>
    <x v="5"/>
  </r>
  <r>
    <x v="14"/>
    <x v="5"/>
  </r>
  <r>
    <x v="15"/>
    <x v="4"/>
  </r>
  <r>
    <x v="16"/>
    <x v="5"/>
  </r>
  <r>
    <x v="17"/>
    <x v="0"/>
  </r>
  <r>
    <x v="18"/>
    <x v="0"/>
  </r>
  <r>
    <x v="19"/>
    <x v="0"/>
  </r>
  <r>
    <x v="20"/>
    <x v="0"/>
  </r>
  <r>
    <x v="21"/>
    <x v="0"/>
  </r>
  <r>
    <x v="22"/>
    <x v="0"/>
  </r>
  <r>
    <x v="23"/>
    <x v="0"/>
  </r>
  <r>
    <x v="24"/>
    <x v="0"/>
  </r>
  <r>
    <x v="25"/>
    <x v="0"/>
  </r>
  <r>
    <x v="26"/>
    <x v="4"/>
  </r>
  <r>
    <x v="19"/>
    <x v="0"/>
  </r>
  <r>
    <x v="27"/>
    <x v="0"/>
  </r>
  <r>
    <x v="28"/>
    <x v="0"/>
  </r>
  <r>
    <x v="29"/>
    <x v="0"/>
  </r>
  <r>
    <x v="30"/>
    <x v="0"/>
  </r>
  <r>
    <x v="31"/>
    <x v="0"/>
  </r>
  <r>
    <x v="32"/>
    <x v="0"/>
  </r>
  <r>
    <x v="33"/>
    <x v="0"/>
  </r>
  <r>
    <x v="34"/>
    <x v="0"/>
  </r>
  <r>
    <x v="35"/>
    <x v="0"/>
  </r>
  <r>
    <x v="36"/>
    <x v="5"/>
  </r>
  <r>
    <x v="37"/>
    <x v="0"/>
  </r>
  <r>
    <x v="38"/>
    <x v="0"/>
  </r>
  <r>
    <x v="39"/>
    <x v="0"/>
  </r>
  <r>
    <x v="40"/>
    <x v="0"/>
  </r>
  <r>
    <x v="41"/>
    <x v="0"/>
  </r>
  <r>
    <x v="42"/>
    <x v="0"/>
  </r>
  <r>
    <x v="43"/>
    <x v="0"/>
  </r>
  <r>
    <x v="44"/>
    <x v="0"/>
  </r>
  <r>
    <x v="45"/>
    <x v="0"/>
  </r>
  <r>
    <x v="46"/>
    <x v="0"/>
  </r>
  <r>
    <x v="47"/>
    <x v="4"/>
  </r>
  <r>
    <x v="37"/>
    <x v="0"/>
  </r>
  <r>
    <x v="38"/>
    <x v="0"/>
  </r>
  <r>
    <x v="39"/>
    <x v="0"/>
  </r>
  <r>
    <x v="40"/>
    <x v="0"/>
  </r>
  <r>
    <x v="41"/>
    <x v="0"/>
  </r>
  <r>
    <x v="42"/>
    <x v="0"/>
  </r>
  <r>
    <x v="43"/>
    <x v="0"/>
  </r>
  <r>
    <x v="44"/>
    <x v="0"/>
  </r>
  <r>
    <x v="45"/>
    <x v="0"/>
  </r>
  <r>
    <x v="46"/>
    <x v="0"/>
  </r>
  <r>
    <x v="48"/>
    <x v="5"/>
  </r>
  <r>
    <x v="49"/>
    <x v="0"/>
  </r>
  <r>
    <x v="50"/>
    <x v="0"/>
  </r>
  <r>
    <x v="51"/>
    <x v="0"/>
  </r>
  <r>
    <x v="52"/>
    <x v="0"/>
  </r>
  <r>
    <x v="53"/>
    <x v="0"/>
  </r>
  <r>
    <x v="54"/>
    <x v="0"/>
  </r>
  <r>
    <x v="55"/>
    <x v="0"/>
  </r>
  <r>
    <x v="56"/>
    <x v="0"/>
  </r>
  <r>
    <x v="57"/>
    <x v="6"/>
  </r>
  <r>
    <x v="58"/>
    <x v="0"/>
  </r>
  <r>
    <x v="59"/>
    <x v="0"/>
  </r>
  <r>
    <x v="60"/>
    <x v="0"/>
  </r>
  <r>
    <x v="61"/>
    <x v="0"/>
  </r>
  <r>
    <x v="62"/>
    <x v="0"/>
  </r>
  <r>
    <x v="63"/>
    <x v="0"/>
  </r>
  <r>
    <x v="64"/>
    <x v="0"/>
  </r>
  <r>
    <x v="65"/>
    <x v="0"/>
  </r>
  <r>
    <x v="66"/>
    <x v="0"/>
  </r>
  <r>
    <x v="67"/>
    <x v="0"/>
  </r>
  <r>
    <x v="68"/>
    <x v="0"/>
  </r>
  <r>
    <x v="69"/>
    <x v="0"/>
  </r>
  <r>
    <x v="70"/>
    <x v="0"/>
  </r>
  <r>
    <x v="71"/>
    <x v="7"/>
  </r>
  <r>
    <x v="58"/>
    <x v="0"/>
  </r>
  <r>
    <x v="59"/>
    <x v="0"/>
  </r>
  <r>
    <x v="60"/>
    <x v="0"/>
  </r>
  <r>
    <x v="61"/>
    <x v="0"/>
  </r>
  <r>
    <x v="62"/>
    <x v="0"/>
  </r>
  <r>
    <x v="63"/>
    <x v="0"/>
  </r>
  <r>
    <x v="64"/>
    <x v="0"/>
  </r>
  <r>
    <x v="65"/>
    <x v="0"/>
  </r>
  <r>
    <x v="66"/>
    <x v="0"/>
  </r>
  <r>
    <x v="67"/>
    <x v="0"/>
  </r>
  <r>
    <x v="68"/>
    <x v="0"/>
  </r>
  <r>
    <x v="69"/>
    <x v="0"/>
  </r>
  <r>
    <x v="70"/>
    <x v="0"/>
  </r>
  <r>
    <x v="72"/>
    <x v="3"/>
  </r>
  <r>
    <x v="58"/>
    <x v="0"/>
  </r>
  <r>
    <x v="59"/>
    <x v="0"/>
  </r>
  <r>
    <x v="60"/>
    <x v="0"/>
  </r>
  <r>
    <x v="61"/>
    <x v="0"/>
  </r>
  <r>
    <x v="62"/>
    <x v="0"/>
  </r>
  <r>
    <x v="63"/>
    <x v="0"/>
  </r>
  <r>
    <x v="64"/>
    <x v="0"/>
  </r>
  <r>
    <x v="65"/>
    <x v="0"/>
  </r>
  <r>
    <x v="66"/>
    <x v="0"/>
  </r>
  <r>
    <x v="67"/>
    <x v="0"/>
  </r>
  <r>
    <x v="68"/>
    <x v="0"/>
  </r>
  <r>
    <x v="69"/>
    <x v="0"/>
  </r>
  <r>
    <x v="70"/>
    <x v="0"/>
  </r>
  <r>
    <x v="73"/>
    <x v="4"/>
  </r>
  <r>
    <x v="58"/>
    <x v="0"/>
  </r>
  <r>
    <x v="59"/>
    <x v="0"/>
  </r>
  <r>
    <x v="60"/>
    <x v="0"/>
  </r>
  <r>
    <x v="61"/>
    <x v="0"/>
  </r>
  <r>
    <x v="62"/>
    <x v="0"/>
  </r>
  <r>
    <x v="63"/>
    <x v="0"/>
  </r>
  <r>
    <x v="64"/>
    <x v="0"/>
  </r>
  <r>
    <x v="65"/>
    <x v="0"/>
  </r>
  <r>
    <x v="66"/>
    <x v="0"/>
  </r>
  <r>
    <x v="67"/>
    <x v="0"/>
  </r>
  <r>
    <x v="68"/>
    <x v="0"/>
  </r>
  <r>
    <x v="69"/>
    <x v="0"/>
  </r>
  <r>
    <x v="70"/>
    <x v="0"/>
  </r>
  <r>
    <x v="74"/>
    <x v="8"/>
  </r>
  <r>
    <x v="58"/>
    <x v="0"/>
  </r>
  <r>
    <x v="59"/>
    <x v="0"/>
  </r>
  <r>
    <x v="60"/>
    <x v="0"/>
  </r>
  <r>
    <x v="61"/>
    <x v="0"/>
  </r>
  <r>
    <x v="62"/>
    <x v="0"/>
  </r>
  <r>
    <x v="63"/>
    <x v="0"/>
  </r>
  <r>
    <x v="64"/>
    <x v="0"/>
  </r>
  <r>
    <x v="65"/>
    <x v="0"/>
  </r>
  <r>
    <x v="66"/>
    <x v="0"/>
  </r>
  <r>
    <x v="67"/>
    <x v="0"/>
  </r>
  <r>
    <x v="68"/>
    <x v="0"/>
  </r>
  <r>
    <x v="69"/>
    <x v="0"/>
  </r>
  <r>
    <x v="70"/>
    <x v="0"/>
  </r>
  <r>
    <x v="75"/>
    <x v="8"/>
  </r>
  <r>
    <x v="76"/>
    <x v="9"/>
  </r>
  <r>
    <x v="58"/>
    <x v="0"/>
  </r>
  <r>
    <x v="59"/>
    <x v="0"/>
  </r>
  <r>
    <x v="60"/>
    <x v="0"/>
  </r>
  <r>
    <x v="61"/>
    <x v="0"/>
  </r>
  <r>
    <x v="62"/>
    <x v="0"/>
  </r>
  <r>
    <x v="63"/>
    <x v="0"/>
  </r>
  <r>
    <x v="64"/>
    <x v="0"/>
  </r>
  <r>
    <x v="65"/>
    <x v="0"/>
  </r>
  <r>
    <x v="66"/>
    <x v="0"/>
  </r>
  <r>
    <x v="67"/>
    <x v="0"/>
  </r>
  <r>
    <x v="68"/>
    <x v="0"/>
  </r>
  <r>
    <x v="69"/>
    <x v="0"/>
  </r>
  <r>
    <x v="70"/>
    <x v="0"/>
  </r>
  <r>
    <x v="77"/>
    <x v="10"/>
  </r>
  <r>
    <x v="58"/>
    <x v="0"/>
  </r>
  <r>
    <x v="59"/>
    <x v="0"/>
  </r>
  <r>
    <x v="60"/>
    <x v="0"/>
  </r>
  <r>
    <x v="61"/>
    <x v="0"/>
  </r>
  <r>
    <x v="62"/>
    <x v="0"/>
  </r>
  <r>
    <x v="63"/>
    <x v="0"/>
  </r>
  <r>
    <x v="64"/>
    <x v="0"/>
  </r>
  <r>
    <x v="65"/>
    <x v="0"/>
  </r>
  <r>
    <x v="66"/>
    <x v="0"/>
  </r>
  <r>
    <x v="67"/>
    <x v="0"/>
  </r>
  <r>
    <x v="68"/>
    <x v="0"/>
  </r>
  <r>
    <x v="69"/>
    <x v="0"/>
  </r>
  <r>
    <x v="70"/>
    <x v="0"/>
  </r>
  <r>
    <x v="78"/>
    <x v="11"/>
  </r>
  <r>
    <x v="58"/>
    <x v="0"/>
  </r>
  <r>
    <x v="59"/>
    <x v="0"/>
  </r>
  <r>
    <x v="60"/>
    <x v="0"/>
  </r>
  <r>
    <x v="61"/>
    <x v="0"/>
  </r>
  <r>
    <x v="62"/>
    <x v="0"/>
  </r>
  <r>
    <x v="63"/>
    <x v="0"/>
  </r>
  <r>
    <x v="64"/>
    <x v="0"/>
  </r>
  <r>
    <x v="65"/>
    <x v="0"/>
  </r>
  <r>
    <x v="66"/>
    <x v="0"/>
  </r>
  <r>
    <x v="67"/>
    <x v="0"/>
  </r>
  <r>
    <x v="68"/>
    <x v="0"/>
  </r>
  <r>
    <x v="69"/>
    <x v="0"/>
  </r>
  <r>
    <x v="70"/>
    <x v="0"/>
  </r>
  <r>
    <x v="79"/>
    <x v="12"/>
  </r>
  <r>
    <x v="58"/>
    <x v="0"/>
  </r>
  <r>
    <x v="59"/>
    <x v="0"/>
  </r>
  <r>
    <x v="60"/>
    <x v="0"/>
  </r>
  <r>
    <x v="61"/>
    <x v="0"/>
  </r>
  <r>
    <x v="62"/>
    <x v="0"/>
  </r>
  <r>
    <x v="63"/>
    <x v="0"/>
  </r>
  <r>
    <x v="64"/>
    <x v="0"/>
  </r>
  <r>
    <x v="65"/>
    <x v="0"/>
  </r>
  <r>
    <x v="66"/>
    <x v="0"/>
  </r>
  <r>
    <x v="67"/>
    <x v="0"/>
  </r>
  <r>
    <x v="68"/>
    <x v="0"/>
  </r>
  <r>
    <x v="69"/>
    <x v="0"/>
  </r>
  <r>
    <x v="70"/>
    <x v="0"/>
  </r>
  <r>
    <x v="80"/>
    <x v="8"/>
  </r>
  <r>
    <x v="81"/>
    <x v="11"/>
  </r>
  <r>
    <x v="82"/>
    <x v="11"/>
  </r>
  <r>
    <x v="83"/>
    <x v="9"/>
  </r>
  <r>
    <x v="84"/>
    <x v="13"/>
  </r>
  <r>
    <x v="85"/>
    <x v="13"/>
  </r>
  <r>
    <x v="86"/>
    <x v="14"/>
  </r>
  <r>
    <x v="87"/>
    <x v="14"/>
  </r>
  <r>
    <x v="88"/>
    <x v="10"/>
  </r>
  <r>
    <x v="89"/>
    <x v="7"/>
  </r>
  <r>
    <x v="90"/>
    <x v="10"/>
  </r>
  <r>
    <x v="91"/>
    <x v="15"/>
  </r>
  <r>
    <x v="92"/>
    <x v="16"/>
  </r>
  <r>
    <x v="93"/>
    <x v="1"/>
  </r>
  <r>
    <x v="94"/>
    <x v="9"/>
  </r>
  <r>
    <x v="95"/>
    <x v="9"/>
  </r>
  <r>
    <x v="96"/>
    <x v="8"/>
  </r>
  <r>
    <x v="97"/>
    <x v="8"/>
  </r>
  <r>
    <x v="98"/>
    <x v="17"/>
  </r>
  <r>
    <x v="99"/>
    <x v="17"/>
  </r>
  <r>
    <x v="100"/>
    <x v="9"/>
  </r>
  <r>
    <x v="101"/>
    <x v="9"/>
  </r>
  <r>
    <x v="102"/>
    <x v="11"/>
  </r>
  <r>
    <x v="103"/>
    <x v="1"/>
  </r>
  <r>
    <x v="104"/>
    <x v="10"/>
  </r>
  <r>
    <x v="58"/>
    <x v="0"/>
  </r>
  <r>
    <x v="59"/>
    <x v="0"/>
  </r>
  <r>
    <x v="60"/>
    <x v="0"/>
  </r>
  <r>
    <x v="61"/>
    <x v="0"/>
  </r>
  <r>
    <x v="62"/>
    <x v="0"/>
  </r>
  <r>
    <x v="63"/>
    <x v="0"/>
  </r>
  <r>
    <x v="64"/>
    <x v="0"/>
  </r>
  <r>
    <x v="65"/>
    <x v="0"/>
  </r>
  <r>
    <x v="66"/>
    <x v="0"/>
  </r>
  <r>
    <x v="67"/>
    <x v="0"/>
  </r>
  <r>
    <x v="68"/>
    <x v="0"/>
  </r>
  <r>
    <x v="69"/>
    <x v="0"/>
  </r>
  <r>
    <x v="70"/>
    <x v="0"/>
  </r>
  <r>
    <x v="105"/>
    <x v="10"/>
  </r>
  <r>
    <x v="106"/>
    <x v="10"/>
  </r>
  <r>
    <x v="107"/>
    <x v="10"/>
  </r>
  <r>
    <x v="108"/>
    <x v="18"/>
  </r>
  <r>
    <x v="109"/>
    <x v="19"/>
  </r>
  <r>
    <x v="110"/>
    <x v="20"/>
  </r>
  <r>
    <x v="111"/>
    <x v="18"/>
  </r>
  <r>
    <x v="112"/>
    <x v="21"/>
  </r>
  <r>
    <x v="113"/>
    <x v="21"/>
  </r>
  <r>
    <x v="114"/>
    <x v="18"/>
  </r>
  <r>
    <x v="115"/>
    <x v="18"/>
  </r>
  <r>
    <x v="116"/>
    <x v="18"/>
  </r>
  <r>
    <x v="117"/>
    <x v="22"/>
  </r>
  <r>
    <x v="118"/>
    <x v="10"/>
  </r>
  <r>
    <x v="119"/>
    <x v="23"/>
  </r>
  <r>
    <x v="120"/>
    <x v="18"/>
  </r>
  <r>
    <x v="121"/>
    <x v="18"/>
  </r>
  <r>
    <x v="122"/>
    <x v="10"/>
  </r>
  <r>
    <x v="123"/>
    <x v="10"/>
  </r>
  <r>
    <x v="124"/>
    <x v="10"/>
  </r>
  <r>
    <x v="125"/>
    <x v="10"/>
  </r>
  <r>
    <x v="126"/>
    <x v="10"/>
  </r>
  <r>
    <x v="127"/>
    <x v="8"/>
  </r>
  <r>
    <x v="128"/>
    <x v="24"/>
  </r>
  <r>
    <x v="129"/>
    <x v="10"/>
  </r>
  <r>
    <x v="130"/>
    <x v="10"/>
  </r>
  <r>
    <x v="131"/>
    <x v="8"/>
  </r>
  <r>
    <x v="132"/>
    <x v="25"/>
  </r>
  <r>
    <x v="133"/>
    <x v="10"/>
  </r>
  <r>
    <x v="134"/>
    <x v="10"/>
  </r>
  <r>
    <x v="135"/>
    <x v="10"/>
  </r>
  <r>
    <x v="136"/>
    <x v="10"/>
  </r>
  <r>
    <x v="137"/>
    <x v="18"/>
  </r>
  <r>
    <x v="138"/>
    <x v="10"/>
  </r>
  <r>
    <x v="111"/>
    <x v="10"/>
  </r>
  <r>
    <x v="139"/>
    <x v="10"/>
  </r>
  <r>
    <x v="140"/>
    <x v="10"/>
  </r>
  <r>
    <x v="141"/>
    <x v="10"/>
  </r>
  <r>
    <x v="142"/>
    <x v="10"/>
  </r>
  <r>
    <x v="143"/>
    <x v="10"/>
  </r>
  <r>
    <x v="144"/>
    <x v="10"/>
  </r>
  <r>
    <x v="145"/>
    <x v="10"/>
  </r>
  <r>
    <x v="146"/>
    <x v="9"/>
  </r>
  <r>
    <x v="147"/>
    <x v="9"/>
  </r>
  <r>
    <x v="148"/>
    <x v="9"/>
  </r>
  <r>
    <x v="149"/>
    <x v="18"/>
  </r>
  <r>
    <x v="150"/>
    <x v="9"/>
  </r>
  <r>
    <x v="151"/>
    <x v="9"/>
  </r>
  <r>
    <x v="152"/>
    <x v="18"/>
  </r>
  <r>
    <x v="153"/>
    <x v="26"/>
  </r>
  <r>
    <x v="154"/>
    <x v="26"/>
  </r>
  <r>
    <x v="155"/>
    <x v="26"/>
  </r>
  <r>
    <x v="156"/>
    <x v="8"/>
  </r>
  <r>
    <x v="157"/>
    <x v="27"/>
  </r>
  <r>
    <x v="158"/>
    <x v="27"/>
  </r>
  <r>
    <x v="159"/>
    <x v="28"/>
  </r>
  <r>
    <x v="160"/>
    <x v="3"/>
  </r>
  <r>
    <x v="161"/>
    <x v="18"/>
  </r>
  <r>
    <x v="162"/>
    <x v="29"/>
  </r>
  <r>
    <x v="163"/>
    <x v="27"/>
  </r>
  <r>
    <x v="164"/>
    <x v="27"/>
  </r>
  <r>
    <x v="165"/>
    <x v="27"/>
  </r>
  <r>
    <x v="166"/>
    <x v="18"/>
  </r>
  <r>
    <x v="167"/>
    <x v="30"/>
  </r>
  <r>
    <x v="168"/>
    <x v="3"/>
  </r>
  <r>
    <x v="169"/>
    <x v="10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299">
  <r>
    <x v="0"/>
  </r>
  <r>
    <x v="1"/>
  </r>
  <r>
    <x v="1"/>
  </r>
  <r>
    <x v="1"/>
  </r>
  <r>
    <x v="1"/>
  </r>
  <r>
    <x v="1"/>
  </r>
  <r>
    <x v="2"/>
  </r>
  <r>
    <x v="2"/>
  </r>
  <r>
    <x v="2"/>
  </r>
  <r>
    <x v="2"/>
  </r>
  <r>
    <x v="2"/>
  </r>
  <r>
    <x v="3"/>
  </r>
  <r>
    <x v="3"/>
  </r>
  <r>
    <x v="3"/>
  </r>
  <r>
    <x v="3"/>
  </r>
  <r>
    <x v="3"/>
  </r>
  <r>
    <x v="3"/>
  </r>
  <r>
    <x v="0"/>
  </r>
  <r>
    <x v="0"/>
  </r>
  <r>
    <x v="0"/>
  </r>
  <r>
    <x v="0"/>
  </r>
  <r>
    <x v="0"/>
  </r>
  <r>
    <x v="0"/>
  </r>
  <r>
    <x v="0"/>
  </r>
  <r>
    <x v="0"/>
  </r>
  <r>
    <x v="0"/>
  </r>
  <r>
    <x v="3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3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3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3"/>
  </r>
  <r>
    <x v="0"/>
  </r>
  <r>
    <x v="0"/>
  </r>
  <r>
    <x v="0"/>
  </r>
  <r>
    <x v="0"/>
  </r>
  <r>
    <x v="0"/>
  </r>
  <r>
    <x v="0"/>
  </r>
  <r>
    <x v="0"/>
  </r>
  <r>
    <x v="0"/>
  </r>
  <r>
    <x v="4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5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5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5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6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6"/>
  </r>
  <r>
    <x v="6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6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7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7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8"/>
  </r>
  <r>
    <x v="8"/>
  </r>
  <r>
    <x v="8"/>
  </r>
  <r>
    <x v="8"/>
  </r>
  <r>
    <x v="9"/>
  </r>
  <r>
    <x v="10"/>
  </r>
  <r>
    <x v="10"/>
  </r>
  <r>
    <x v="11"/>
  </r>
  <r>
    <x v="11"/>
  </r>
  <r>
    <x v="12"/>
  </r>
  <r>
    <x v="12"/>
  </r>
  <r>
    <x v="12"/>
  </r>
  <r>
    <x v="12"/>
  </r>
  <r>
    <x v="13"/>
  </r>
  <r>
    <x v="13"/>
  </r>
  <r>
    <x v="13"/>
  </r>
  <r>
    <x v="14"/>
  </r>
  <r>
    <x v="14"/>
  </r>
  <r>
    <x v="15"/>
  </r>
  <r>
    <x v="15"/>
  </r>
  <r>
    <x v="16"/>
  </r>
  <r>
    <x v="17"/>
  </r>
  <r>
    <x v="18"/>
  </r>
  <r>
    <x v="18"/>
  </r>
  <r>
    <x v="19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19"/>
  </r>
  <r>
    <x v="19"/>
  </r>
  <r>
    <x v="19"/>
  </r>
  <r>
    <x v="19"/>
  </r>
  <r>
    <x v="19"/>
  </r>
  <r>
    <x v="19"/>
  </r>
  <r>
    <x v="20"/>
  </r>
  <r>
    <x v="21"/>
  </r>
  <r>
    <x v="21"/>
  </r>
  <r>
    <x v="11"/>
  </r>
  <r>
    <x v="11"/>
  </r>
  <r>
    <x v="11"/>
  </r>
  <r>
    <x v="22"/>
  </r>
  <r>
    <x v="11"/>
  </r>
  <r>
    <x v="23"/>
  </r>
  <r>
    <x v="24"/>
  </r>
  <r>
    <x v="24"/>
  </r>
  <r>
    <x v="25"/>
  </r>
  <r>
    <x v="26"/>
  </r>
  <r>
    <x v="26"/>
  </r>
  <r>
    <x v="27"/>
  </r>
  <r>
    <x v="27"/>
  </r>
  <r>
    <x v="28"/>
  </r>
  <r>
    <x v="28"/>
  </r>
  <r>
    <x v="20"/>
  </r>
  <r>
    <x v="20"/>
  </r>
  <r>
    <x v="20"/>
  </r>
  <r>
    <x v="20"/>
  </r>
  <r>
    <x v="20"/>
  </r>
  <r>
    <x v="20"/>
  </r>
  <r>
    <x v="20"/>
  </r>
  <r>
    <x v="20"/>
  </r>
  <r>
    <x v="29"/>
  </r>
  <r>
    <x v="30"/>
  </r>
  <r>
    <x v="30"/>
  </r>
  <r>
    <x v="31"/>
  </r>
  <r>
    <x v="31"/>
  </r>
  <r>
    <x v="31"/>
  </r>
  <r>
    <x v="32"/>
  </r>
  <r>
    <x v="32"/>
  </r>
  <r>
    <x v="32"/>
  </r>
  <r>
    <x v="32"/>
  </r>
  <r>
    <x v="11"/>
  </r>
  <r>
    <x v="11"/>
  </r>
  <r>
    <x v="11"/>
  </r>
  <r>
    <x v="11"/>
  </r>
  <r>
    <x v="11"/>
  </r>
  <r>
    <x v="11"/>
  </r>
  <r>
    <x v="11"/>
  </r>
  <r>
    <x v="33"/>
  </r>
  <r>
    <x v="33"/>
  </r>
  <r>
    <x v="33"/>
  </r>
  <r>
    <x v="34"/>
  </r>
  <r>
    <x v="34"/>
  </r>
  <r>
    <x v="35"/>
  </r>
  <r>
    <x v="36"/>
  </r>
  <r>
    <x v="37"/>
  </r>
  <r>
    <x v="37"/>
  </r>
  <r>
    <x v="38"/>
  </r>
  <r>
    <x v="39"/>
  </r>
  <r>
    <x v="39"/>
  </r>
  <r>
    <x v="39"/>
  </r>
  <r>
    <x v="40"/>
  </r>
  <r>
    <x v="40"/>
  </r>
  <r>
    <x v="35"/>
  </r>
  <r>
    <x v="41"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count="548">
  <r>
    <x v="0"/>
    <x v="0"/>
    <x v="0"/>
    <s v="-"/>
    <s v="-"/>
    <n v="86192"/>
    <n v="85215"/>
    <n v="97294"/>
    <n v="85215"/>
    <n v="107144"/>
    <s v="-"/>
    <m/>
    <m/>
    <s v="สนง.คณะกรรมการพัฒนาการเศรษฐกิจและสังคมแห่งชาติ"/>
    <m/>
  </r>
  <r>
    <x v="0"/>
    <x v="1"/>
    <x v="1"/>
    <s v="-"/>
    <s v="-"/>
    <n v="107469"/>
    <n v="106303"/>
    <n v="115274"/>
    <n v="121570"/>
    <n v="129304"/>
    <s v="-"/>
    <m/>
    <m/>
    <s v="สนง.คณะกรรมการพัฒนาการเศรษฐกิจและสังคมแห่งชาติ"/>
    <m/>
  </r>
  <r>
    <x v="0"/>
    <x v="2"/>
    <x v="0"/>
    <s v="-"/>
    <s v="-"/>
    <n v="22345"/>
    <n v="21812"/>
    <n v="20266"/>
    <n v="20974"/>
    <s v="-"/>
    <s v="-"/>
    <m/>
    <m/>
    <s v="สนง.คณะกรรมการพัฒนาการเศรษฐกิจและสังคมแห่งชาติ"/>
    <m/>
  </r>
  <r>
    <x v="0"/>
    <x v="3"/>
    <x v="0"/>
    <s v="-"/>
    <s v="-"/>
    <n v="23113"/>
    <n v="20959"/>
    <n v="23862"/>
    <n v="24006"/>
    <s v="-"/>
    <s v="-"/>
    <m/>
    <m/>
    <s v="สนง.คณะกรรมการพัฒนาการเศรษฐกิจและสังคมแห่งชาติ"/>
    <m/>
  </r>
  <r>
    <x v="0"/>
    <x v="4"/>
    <x v="0"/>
    <s v="-"/>
    <s v="-"/>
    <n v="9460"/>
    <n v="10185"/>
    <n v="11061"/>
    <n v="11895"/>
    <s v="-"/>
    <s v="-"/>
    <m/>
    <m/>
    <s v="สนง.คณะกรรมการพัฒนาการเศรษฐกิจและสังคมแห่งชาติ"/>
    <m/>
  </r>
  <r>
    <x v="0"/>
    <x v="5"/>
    <x v="2"/>
    <n v="2674770"/>
    <n v="2675855"/>
    <n v="2675104"/>
    <n v="2674079"/>
    <n v="2674674"/>
    <n v="2674231"/>
    <s v="-"/>
    <s v="-"/>
    <m/>
    <m/>
    <s v="สนง. เศรษฐกิจการเกษตร"/>
    <m/>
  </r>
  <r>
    <x v="0"/>
    <x v="6"/>
    <x v="2"/>
    <n v="421761"/>
    <n v="421639"/>
    <n v="421470"/>
    <n v="421468"/>
    <n v="420939"/>
    <n v="421183"/>
    <s v="-"/>
    <s v="-"/>
    <m/>
    <m/>
    <s v="สนง. เศรษฐกิจการเกษตร"/>
    <m/>
  </r>
  <r>
    <x v="0"/>
    <x v="7"/>
    <x v="2"/>
    <n v="1577887"/>
    <n v="1578158"/>
    <n v="1577842"/>
    <n v="1577005"/>
    <n v="1577624"/>
    <n v="1576993"/>
    <s v="-"/>
    <s v="-"/>
    <m/>
    <m/>
    <s v="สนง. เศรษฐกิจการเกษตร"/>
    <m/>
  </r>
  <r>
    <x v="0"/>
    <x v="8"/>
    <x v="2"/>
    <n v="308133"/>
    <n v="308668"/>
    <n v="308398"/>
    <n v="308542"/>
    <n v="308369"/>
    <n v="308690"/>
    <s v="-"/>
    <s v="-"/>
    <m/>
    <m/>
    <s v="สนง. เศรษฐกิจการเกษตร"/>
    <m/>
  </r>
  <r>
    <x v="0"/>
    <x v="9"/>
    <x v="2"/>
    <n v="59864"/>
    <n v="60012"/>
    <n v="60019"/>
    <n v="59994"/>
    <n v="59994"/>
    <n v="59741"/>
    <s v="-"/>
    <s v="-"/>
    <m/>
    <m/>
    <s v="สนง. เศรษฐกิจการเกษตร"/>
    <m/>
  </r>
  <r>
    <x v="0"/>
    <x v="10"/>
    <x v="3"/>
    <s v="-"/>
    <n v="325670"/>
    <n v="236485"/>
    <n v="223276"/>
    <n v="229006"/>
    <n v="271544"/>
    <n v="268578"/>
    <s v="-"/>
    <m/>
    <m/>
    <s v="สนง. เกษตรจังหวัด"/>
    <m/>
  </r>
  <r>
    <x v="0"/>
    <x v="11"/>
    <x v="3"/>
    <s v="-"/>
    <n v="188211"/>
    <n v="204995"/>
    <n v="1631"/>
    <n v="8474"/>
    <n v="33891"/>
    <n v="18290"/>
    <s v="-"/>
    <m/>
    <m/>
    <s v="สนง. เกษตรจังหวัด"/>
    <m/>
  </r>
  <r>
    <x v="0"/>
    <x v="12"/>
    <x v="4"/>
    <s v="-"/>
    <n v="690"/>
    <n v="604"/>
    <n v="602"/>
    <n v="612"/>
    <n v="582"/>
    <n v="678"/>
    <s v="-"/>
    <m/>
    <m/>
    <s v="สนง. เกษตรจังหวัด"/>
    <m/>
  </r>
  <r>
    <x v="0"/>
    <x v="13"/>
    <x v="4"/>
    <s v="-"/>
    <n v="785"/>
    <n v="872"/>
    <n v="616"/>
    <n v="719"/>
    <n v="507"/>
    <n v="820"/>
    <s v="-"/>
    <m/>
    <m/>
    <s v="สนง. เกษตรจังหวัด"/>
    <m/>
  </r>
  <r>
    <x v="0"/>
    <x v="14"/>
    <x v="3"/>
    <s v="-"/>
    <n v="11848737"/>
    <n v="9347585"/>
    <n v="8034441"/>
    <n v="7519078"/>
    <n v="7100100"/>
    <n v="8157007"/>
    <s v="-"/>
    <m/>
    <m/>
    <s v="สนง. เกษตรจังหวัด"/>
    <m/>
  </r>
  <r>
    <x v="0"/>
    <x v="15"/>
    <x v="3"/>
    <s v="-"/>
    <n v="9593492"/>
    <n v="7779113"/>
    <n v="6899494"/>
    <n v="5880522"/>
    <n v="5931911"/>
    <n v="6862761"/>
    <s v="-"/>
    <m/>
    <m/>
    <s v="สนง. เกษตรจังหวัด"/>
    <m/>
  </r>
  <r>
    <x v="0"/>
    <x v="16"/>
    <x v="3"/>
    <s v="-"/>
    <n v="2040293"/>
    <n v="1401398"/>
    <n v="1070078"/>
    <n v="1512391"/>
    <n v="1032530"/>
    <n v="1196495"/>
    <s v="-"/>
    <m/>
    <m/>
    <s v="สนง. เกษตรจังหวัด"/>
    <m/>
  </r>
  <r>
    <x v="0"/>
    <x v="17"/>
    <x v="3"/>
    <s v="-"/>
    <n v="89341"/>
    <n v="71862"/>
    <n v="2594"/>
    <n v="57058"/>
    <n v="58068"/>
    <n v="40346"/>
    <s v="-"/>
    <m/>
    <m/>
    <s v="สนง. เกษตรจังหวัด"/>
    <m/>
  </r>
  <r>
    <x v="0"/>
    <x v="18"/>
    <x v="3"/>
    <s v="-"/>
    <n v="121415"/>
    <n v="91907"/>
    <n v="60918"/>
    <n v="67607"/>
    <n v="75833"/>
    <n v="57405"/>
    <s v="-"/>
    <m/>
    <m/>
    <s v="สนง. เกษตรจังหวัด"/>
    <m/>
  </r>
  <r>
    <x v="0"/>
    <x v="19"/>
    <x v="3"/>
    <s v="-"/>
    <n v="326"/>
    <n v="148"/>
    <s v="-"/>
    <n v="32"/>
    <s v="-"/>
    <s v="-"/>
    <s v="-"/>
    <m/>
    <m/>
    <s v="สนง. เกษตรจังหวัด"/>
    <m/>
  </r>
  <r>
    <x v="0"/>
    <x v="20"/>
    <x v="3"/>
    <s v="-"/>
    <n v="1154"/>
    <n v="810"/>
    <n v="39"/>
    <n v="201"/>
    <n v="225"/>
    <s v="-"/>
    <s v="-"/>
    <m/>
    <m/>
    <s v="สนง. เกษตรจังหวัด"/>
    <m/>
  </r>
  <r>
    <x v="0"/>
    <x v="21"/>
    <x v="3"/>
    <s v="-"/>
    <n v="1295"/>
    <n v="106"/>
    <n v="57"/>
    <n v="6"/>
    <n v="6"/>
    <s v="-"/>
    <s v="-"/>
    <m/>
    <m/>
    <s v="สนง. เกษตรจังหวัด"/>
    <m/>
  </r>
  <r>
    <x v="0"/>
    <x v="22"/>
    <x v="3"/>
    <s v="-"/>
    <n v="186"/>
    <n v="71"/>
    <n v="10"/>
    <n v="10"/>
    <s v="-"/>
    <s v="-"/>
    <s v="-"/>
    <m/>
    <m/>
    <s v="สนง. เกษตรจังหวัด"/>
    <m/>
  </r>
  <r>
    <x v="0"/>
    <x v="23"/>
    <x v="3"/>
    <s v="-"/>
    <n v="1235"/>
    <n v="2170"/>
    <n v="1251"/>
    <n v="1251"/>
    <n v="1527"/>
    <s v="-"/>
    <s v="-"/>
    <m/>
    <m/>
    <s v="สนง. เกษตรจังหวัด"/>
    <m/>
  </r>
  <r>
    <x v="0"/>
    <x v="24"/>
    <x v="4"/>
    <s v="-"/>
    <m/>
    <m/>
    <m/>
    <m/>
    <m/>
    <m/>
    <s v="-"/>
    <m/>
    <m/>
    <s v="สนง. เกษตรจังหวัด"/>
    <m/>
  </r>
  <r>
    <x v="0"/>
    <x v="25"/>
    <x v="4"/>
    <s v="-"/>
    <n v="11229"/>
    <n v="21828"/>
    <n v="19090"/>
    <n v="9070"/>
    <n v="10254"/>
    <n v="9608.93"/>
    <s v="-"/>
    <m/>
    <m/>
    <s v="สนง. เกษตรจังหวัด"/>
    <m/>
  </r>
  <r>
    <x v="0"/>
    <x v="26"/>
    <x v="4"/>
    <s v="-"/>
    <n v="3685"/>
    <n v="3374"/>
    <n v="3277"/>
    <n v="3191"/>
    <n v="3375"/>
    <n v="3102"/>
    <s v="-"/>
    <m/>
    <m/>
    <s v="สนง. เกษตรจังหวัด"/>
    <m/>
  </r>
  <r>
    <x v="0"/>
    <x v="27"/>
    <x v="4"/>
    <s v="-"/>
    <n v="812"/>
    <n v="944"/>
    <n v="55"/>
    <n v="678"/>
    <n v="808"/>
    <n v="904"/>
    <s v="-"/>
    <m/>
    <m/>
    <s v="สนง. เกษตรจังหวัด"/>
    <m/>
  </r>
  <r>
    <x v="0"/>
    <x v="28"/>
    <x v="4"/>
    <s v="-"/>
    <n v="4430"/>
    <n v="3419"/>
    <n v="3188"/>
    <n v="3265"/>
    <n v="3477"/>
    <n v="2589"/>
    <s v="-"/>
    <m/>
    <m/>
    <s v="สนง. เกษตรจังหวัด"/>
    <m/>
  </r>
  <r>
    <x v="0"/>
    <x v="29"/>
    <x v="4"/>
    <s v="-"/>
    <n v="386"/>
    <n v="331"/>
    <s v="-"/>
    <n v="237"/>
    <s v="-"/>
    <s v="-"/>
    <s v="-"/>
    <m/>
    <m/>
    <s v="สนง. เกษตรจังหวัด"/>
    <m/>
  </r>
  <r>
    <x v="0"/>
    <x v="30"/>
    <x v="4"/>
    <s v="-"/>
    <n v="214"/>
    <n v="283"/>
    <n v="130"/>
    <n v="99"/>
    <n v="450"/>
    <s v="-"/>
    <s v="-"/>
    <m/>
    <m/>
    <s v="สนง. เกษตรจังหวัด"/>
    <m/>
  </r>
  <r>
    <x v="0"/>
    <x v="31"/>
    <x v="4"/>
    <s v="-"/>
    <n v="1691"/>
    <n v="739"/>
    <n v="4071"/>
    <n v="407"/>
    <n v="829"/>
    <s v="-"/>
    <s v="-"/>
    <m/>
    <m/>
    <s v="สนง. เกษตรจังหวัด"/>
    <m/>
  </r>
  <r>
    <x v="0"/>
    <x v="32"/>
    <x v="4"/>
    <s v="-"/>
    <n v="125"/>
    <n v="233"/>
    <n v="80"/>
    <n v="80"/>
    <s v="-"/>
    <s v="-"/>
    <s v="-"/>
    <m/>
    <m/>
    <s v="สนง. เกษตรจังหวัด"/>
    <m/>
  </r>
  <r>
    <x v="0"/>
    <x v="33"/>
    <x v="4"/>
    <s v="-"/>
    <n v="3081"/>
    <n v="3365"/>
    <n v="3008"/>
    <n v="3008"/>
    <n v="3635"/>
    <s v="-"/>
    <s v="-"/>
    <m/>
    <m/>
    <s v="สนง. เกษตรจังหวัด"/>
    <m/>
  </r>
  <r>
    <x v="0"/>
    <x v="34"/>
    <x v="3"/>
    <s v="-"/>
    <n v="65021"/>
    <n v="211867"/>
    <n v="174348"/>
    <n v="82104"/>
    <n v="168509"/>
    <n v="109573"/>
    <s v="-"/>
    <m/>
    <m/>
    <s v="สนง. เกษตรจังหวัด"/>
    <m/>
  </r>
  <r>
    <x v="0"/>
    <x v="35"/>
    <x v="3"/>
    <s v="-"/>
    <n v="40621"/>
    <n v="148821"/>
    <n v="128020"/>
    <n v="45323"/>
    <n v="117028"/>
    <n v="102781"/>
    <s v="-"/>
    <m/>
    <m/>
    <s v="สนง. เกษตรจังหวัด"/>
    <m/>
  </r>
  <r>
    <x v="0"/>
    <x v="36"/>
    <x v="3"/>
    <s v="-"/>
    <n v="4567"/>
    <n v="7638"/>
    <n v="3740"/>
    <n v="8356"/>
    <n v="15240"/>
    <s v="-"/>
    <s v="-"/>
    <m/>
    <m/>
    <s v="สนง. เกษตรจังหวัด"/>
    <m/>
  </r>
  <r>
    <x v="0"/>
    <x v="37"/>
    <x v="3"/>
    <s v="-"/>
    <n v="4130"/>
    <n v="4495"/>
    <n v="755"/>
    <n v="5046"/>
    <n v="1775"/>
    <s v="-"/>
    <s v="-"/>
    <m/>
    <m/>
    <s v="สนง. เกษตรจังหวัด"/>
    <m/>
  </r>
  <r>
    <x v="0"/>
    <x v="38"/>
    <x v="3"/>
    <s v="-"/>
    <n v="879"/>
    <n v="5945"/>
    <n v="8713"/>
    <n v="1994"/>
    <n v="4218"/>
    <s v="-"/>
    <s v="-"/>
    <m/>
    <m/>
    <s v="สนง. เกษตรจังหวัด"/>
    <m/>
  </r>
  <r>
    <x v="0"/>
    <x v="39"/>
    <x v="3"/>
    <s v="-"/>
    <n v="5821"/>
    <n v="11289"/>
    <n v="7716"/>
    <n v="8615"/>
    <n v="4161"/>
    <s v="-"/>
    <s v="-"/>
    <m/>
    <m/>
    <s v="สนง. เกษตรจังหวัด"/>
    <m/>
  </r>
  <r>
    <x v="0"/>
    <x v="40"/>
    <x v="3"/>
    <s v="-"/>
    <n v="2123"/>
    <n v="26642"/>
    <n v="20608"/>
    <n v="5262"/>
    <n v="6916"/>
    <s v="-"/>
    <s v="-"/>
    <m/>
    <m/>
    <s v="สนง. เกษตรจังหวัด"/>
    <m/>
  </r>
  <r>
    <x v="0"/>
    <x v="41"/>
    <x v="3"/>
    <s v="-"/>
    <n v="935"/>
    <n v="1417"/>
    <n v="1433"/>
    <n v="2291"/>
    <n v="10310"/>
    <s v="-"/>
    <s v="-"/>
    <m/>
    <m/>
    <s v="สนง. เกษตรจังหวัด"/>
    <m/>
  </r>
  <r>
    <x v="0"/>
    <x v="42"/>
    <x v="3"/>
    <s v="-"/>
    <n v="2576"/>
    <n v="800"/>
    <n v="280"/>
    <n v="2001"/>
    <n v="4040"/>
    <s v="-"/>
    <s v="-"/>
    <m/>
    <m/>
    <s v="สนง. เกษตรจังหวัด"/>
    <m/>
  </r>
  <r>
    <x v="0"/>
    <x v="43"/>
    <x v="3"/>
    <s v="-"/>
    <n v="1255"/>
    <n v="2259"/>
    <n v="2912"/>
    <n v="1653"/>
    <n v="3210"/>
    <n v="6792"/>
    <s v="-"/>
    <m/>
    <m/>
    <s v="สนง. เกษตรจังหวัด"/>
    <m/>
  </r>
  <r>
    <x v="0"/>
    <x v="44"/>
    <x v="3"/>
    <s v="-"/>
    <n v="2114"/>
    <n v="2561"/>
    <n v="171"/>
    <n v="1563"/>
    <n v="1611"/>
    <s v="-"/>
    <s v="-"/>
    <m/>
    <m/>
    <s v="สนง. เกษตรจังหวัด"/>
    <m/>
  </r>
  <r>
    <x v="0"/>
    <x v="45"/>
    <x v="4"/>
    <s v="-"/>
    <m/>
    <m/>
    <m/>
    <m/>
    <m/>
    <m/>
    <m/>
    <m/>
    <m/>
    <s v="สนง. เกษตรจังหวัด"/>
    <m/>
  </r>
  <r>
    <x v="0"/>
    <x v="35"/>
    <x v="4"/>
    <s v="-"/>
    <n v="1964"/>
    <n v="1683"/>
    <n v="1484"/>
    <n v="1527"/>
    <n v="1549"/>
    <n v="1503"/>
    <s v="-"/>
    <m/>
    <m/>
    <s v="สนง. เกษตรจังหวัด"/>
    <m/>
  </r>
  <r>
    <x v="0"/>
    <x v="36"/>
    <x v="4"/>
    <s v="-"/>
    <n v="2242"/>
    <n v="2462"/>
    <n v="1308"/>
    <n v="2047"/>
    <n v="2290"/>
    <s v="-"/>
    <s v="-"/>
    <m/>
    <m/>
    <s v="สนง. เกษตรจังหวัด"/>
    <m/>
  </r>
  <r>
    <x v="0"/>
    <x v="37"/>
    <x v="4"/>
    <s v="-"/>
    <n v="3219"/>
    <n v="1758"/>
    <n v="926"/>
    <n v="1597"/>
    <n v="911"/>
    <s v="-"/>
    <s v="-"/>
    <m/>
    <m/>
    <s v="สนง. เกษตรจังหวัด"/>
    <m/>
  </r>
  <r>
    <x v="0"/>
    <x v="38"/>
    <x v="4"/>
    <s v="-"/>
    <n v="1628"/>
    <n v="478"/>
    <n v="4461"/>
    <n v="736"/>
    <n v="595"/>
    <s v="-"/>
    <s v="-"/>
    <m/>
    <m/>
    <s v="สนง. เกษตรจังหวัด"/>
    <m/>
  </r>
  <r>
    <x v="0"/>
    <x v="39"/>
    <x v="4"/>
    <s v="-"/>
    <n v="1802"/>
    <n v="683"/>
    <n v="1855"/>
    <n v="1788"/>
    <n v="523"/>
    <s v="-"/>
    <s v="-"/>
    <m/>
    <m/>
    <s v="สนง. เกษตรจังหวัด"/>
    <m/>
  </r>
  <r>
    <x v="0"/>
    <x v="40"/>
    <x v="4"/>
    <s v="-"/>
    <n v="2485"/>
    <n v="1642"/>
    <n v="9358"/>
    <n v="2657"/>
    <n v="1028"/>
    <s v="-"/>
    <s v="-"/>
    <m/>
    <m/>
    <s v="สนง. เกษตรจังหวัด"/>
    <m/>
  </r>
  <r>
    <x v="0"/>
    <x v="41"/>
    <x v="4"/>
    <s v="-"/>
    <n v="3696"/>
    <n v="1084"/>
    <n v="1035"/>
    <n v="1319"/>
    <n v="6999"/>
    <s v="-"/>
    <s v="-"/>
    <m/>
    <m/>
    <s v="สนง. เกษตรจังหวัด"/>
    <m/>
  </r>
  <r>
    <x v="0"/>
    <x v="42"/>
    <x v="4"/>
    <s v="-"/>
    <n v="3845"/>
    <n v="800"/>
    <n v="280"/>
    <n v="2001"/>
    <n v="4040"/>
    <s v="-"/>
    <s v="-"/>
    <m/>
    <m/>
    <s v="สนง. เกษตรจังหวัด"/>
    <m/>
  </r>
  <r>
    <x v="0"/>
    <x v="43"/>
    <x v="4"/>
    <s v="-"/>
    <n v="1710"/>
    <n v="2259"/>
    <n v="2912"/>
    <n v="1653"/>
    <n v="3210"/>
    <n v="760"/>
    <s v="-"/>
    <m/>
    <m/>
    <s v="สนง. เกษตรจังหวัด"/>
    <m/>
  </r>
  <r>
    <x v="0"/>
    <x v="44"/>
    <x v="4"/>
    <s v="-"/>
    <n v="2765"/>
    <n v="2561"/>
    <n v="171"/>
    <n v="1563"/>
    <n v="1611"/>
    <s v="-"/>
    <s v="-"/>
    <m/>
    <m/>
    <s v="สนง. เกษตรจังหวัด"/>
    <m/>
  </r>
  <r>
    <x v="0"/>
    <x v="46"/>
    <x v="3"/>
    <s v="-"/>
    <n v="90358"/>
    <n v="175662"/>
    <n v="225777"/>
    <n v="83023"/>
    <n v="261379"/>
    <n v="135823"/>
    <s v="-"/>
    <m/>
    <m/>
    <s v="สนง. เกษตรจังหวัด"/>
    <m/>
  </r>
  <r>
    <x v="0"/>
    <x v="47"/>
    <x v="3"/>
    <s v="-"/>
    <n v="9760"/>
    <n v="21240"/>
    <n v="22702"/>
    <n v="16013"/>
    <n v="19976"/>
    <n v="19207"/>
    <s v="-"/>
    <m/>
    <m/>
    <s v="สนง. เกษตรจังหวัด"/>
    <m/>
  </r>
  <r>
    <x v="0"/>
    <x v="48"/>
    <x v="3"/>
    <s v="-"/>
    <n v="35975"/>
    <n v="29382"/>
    <n v="20697"/>
    <n v="3839"/>
    <n v="59639"/>
    <s v="-"/>
    <s v="-"/>
    <m/>
    <m/>
    <s v="สนง. เกษตรจังหวัด"/>
    <m/>
  </r>
  <r>
    <x v="0"/>
    <x v="49"/>
    <x v="3"/>
    <s v="-"/>
    <n v="18521"/>
    <n v="13551"/>
    <n v="21159"/>
    <n v="15583"/>
    <n v="20938"/>
    <n v="37655"/>
    <s v="-"/>
    <m/>
    <m/>
    <s v="สนง. เกษตรจังหวัด"/>
    <m/>
  </r>
  <r>
    <x v="0"/>
    <x v="50"/>
    <x v="3"/>
    <s v="-"/>
    <n v="9025"/>
    <n v="63877"/>
    <n v="66465"/>
    <n v="16653"/>
    <n v="53564"/>
    <n v="44371"/>
    <s v="-"/>
    <m/>
    <m/>
    <s v="สนง. เกษตรจังหวัด"/>
    <m/>
  </r>
  <r>
    <x v="0"/>
    <x v="51"/>
    <x v="3"/>
    <s v="-"/>
    <n v="2222"/>
    <n v="6773"/>
    <n v="8012"/>
    <n v="5333"/>
    <n v="12920"/>
    <n v="7627"/>
    <s v="-"/>
    <m/>
    <m/>
    <s v="สนง. เกษตรจังหวัด"/>
    <m/>
  </r>
  <r>
    <x v="0"/>
    <x v="52"/>
    <x v="3"/>
    <s v="-"/>
    <n v="4938"/>
    <n v="8947"/>
    <n v="5047"/>
    <n v="4425"/>
    <n v="6189"/>
    <s v="-"/>
    <s v="-"/>
    <m/>
    <m/>
    <s v="สนง. เกษตรจังหวัด"/>
    <m/>
  </r>
  <r>
    <x v="0"/>
    <x v="53"/>
    <x v="3"/>
    <s v="-"/>
    <n v="140"/>
    <n v="8707"/>
    <n v="29192"/>
    <n v="7986"/>
    <n v="43927"/>
    <n v="26963"/>
    <s v="-"/>
    <m/>
    <m/>
    <s v="สนง. เกษตรจังหวัด"/>
    <m/>
  </r>
  <r>
    <x v="0"/>
    <x v="54"/>
    <x v="3"/>
    <s v="-"/>
    <n v="1768"/>
    <n v="14324"/>
    <n v="9691"/>
    <n v="4568"/>
    <n v="10672"/>
    <s v="-"/>
    <s v="-"/>
    <m/>
    <m/>
    <s v="สนง. เกษตรจังหวัด"/>
    <m/>
  </r>
  <r>
    <x v="0"/>
    <x v="55"/>
    <x v="3"/>
    <s v="-"/>
    <n v="6358"/>
    <n v="8861"/>
    <n v="22332"/>
    <n v="6966"/>
    <n v="20480"/>
    <s v="-"/>
    <s v="-"/>
    <m/>
    <m/>
    <s v="สนง. เกษตรจังหวัด"/>
    <m/>
  </r>
  <r>
    <x v="0"/>
    <x v="56"/>
    <x v="3"/>
    <s v="-"/>
    <n v="1651"/>
    <s v="-"/>
    <n v="20480"/>
    <n v="1657"/>
    <n v="13074"/>
    <s v="-"/>
    <s v="-"/>
    <m/>
    <m/>
    <s v="สนง. เกษตรจังหวัด"/>
    <m/>
  </r>
  <r>
    <x v="0"/>
    <x v="57"/>
    <x v="4"/>
    <m/>
    <m/>
    <m/>
    <m/>
    <m/>
    <m/>
    <m/>
    <m/>
    <m/>
    <m/>
    <s v="สนง. เกษตรจังหวัด"/>
    <m/>
  </r>
  <r>
    <x v="0"/>
    <x v="58"/>
    <x v="4"/>
    <s v="-"/>
    <n v="222"/>
    <n v="258"/>
    <n v="258"/>
    <n v="210"/>
    <n v="212"/>
    <n v="201.66"/>
    <s v="-"/>
    <m/>
    <m/>
    <s v="สนง. เกษตรจังหวัด"/>
    <m/>
  </r>
  <r>
    <x v="0"/>
    <x v="59"/>
    <x v="4"/>
    <s v="-"/>
    <n v="6525"/>
    <n v="7026"/>
    <n v="8226"/>
    <n v="2418"/>
    <n v="16407"/>
    <s v="-"/>
    <s v="-"/>
    <m/>
    <m/>
    <s v="สนง. เกษตรจังหวัด"/>
    <m/>
  </r>
  <r>
    <x v="0"/>
    <x v="60"/>
    <x v="4"/>
    <s v="-"/>
    <n v="1817"/>
    <n v="1825"/>
    <n v="2693"/>
    <n v="1230"/>
    <n v="1445"/>
    <n v="4518.8599999999997"/>
    <s v="-"/>
    <m/>
    <m/>
    <s v="สนง. เกษตรจังหวัด"/>
    <m/>
  </r>
  <r>
    <x v="0"/>
    <x v="61"/>
    <x v="4"/>
    <s v="-"/>
    <n v="2628"/>
    <n v="10364"/>
    <n v="10427"/>
    <n v="2557"/>
    <n v="9709"/>
    <n v="7522.81"/>
    <s v="-"/>
    <m/>
    <m/>
    <s v="สนง. เกษตรจังหวัด"/>
    <m/>
  </r>
  <r>
    <x v="0"/>
    <x v="62"/>
    <x v="4"/>
    <s v="-"/>
    <n v="1418"/>
    <n v="1359"/>
    <n v="2392"/>
    <n v="1853"/>
    <n v="3545"/>
    <n v="2982.18"/>
    <s v="-"/>
    <m/>
    <m/>
    <s v="สนง. เกษตรจังหวัด"/>
    <m/>
  </r>
  <r>
    <x v="0"/>
    <x v="63"/>
    <x v="4"/>
    <s v="-"/>
    <n v="3282"/>
    <n v="2224"/>
    <n v="3552"/>
    <n v="1282"/>
    <n v="3227"/>
    <s v="-"/>
    <s v="-"/>
    <m/>
    <m/>
    <s v="สนง. เกษตรจังหวัด"/>
    <m/>
  </r>
  <r>
    <x v="0"/>
    <x v="64"/>
    <x v="4"/>
    <s v="-"/>
    <n v="4118"/>
    <n v="5235"/>
    <n v="11905"/>
    <n v="2869"/>
    <n v="15830"/>
    <n v="9909.0499999999993"/>
    <s v="-"/>
    <m/>
    <m/>
    <s v="สนง. เกษตรจังหวัด"/>
    <m/>
  </r>
  <r>
    <x v="0"/>
    <x v="65"/>
    <x v="4"/>
    <s v="-"/>
    <n v="5080"/>
    <n v="4188"/>
    <n v="6720"/>
    <n v="3287"/>
    <n v="5231"/>
    <s v="-"/>
    <s v="-"/>
    <m/>
    <m/>
    <s v="สนง. เกษตรจังหวัด"/>
    <m/>
  </r>
  <r>
    <x v="0"/>
    <x v="66"/>
    <x v="4"/>
    <s v="-"/>
    <n v="4755"/>
    <n v="6101"/>
    <n v="10904"/>
    <n v="3613"/>
    <n v="13810"/>
    <s v="-"/>
    <s v="-"/>
    <m/>
    <m/>
    <s v="สนง. เกษตรจังหวัด"/>
    <m/>
  </r>
  <r>
    <x v="0"/>
    <x v="67"/>
    <x v="4"/>
    <s v="-"/>
    <n v="3369"/>
    <n v="3914"/>
    <n v="9861"/>
    <n v="1477"/>
    <n v="5105"/>
    <s v="-"/>
    <s v="-"/>
    <m/>
    <m/>
    <s v="สนง. เกษตรจังหวัด"/>
    <m/>
  </r>
  <r>
    <x v="0"/>
    <x v="68"/>
    <x v="5"/>
    <s v="-"/>
    <n v="23238688"/>
    <n v="27525405"/>
    <n v="28672104"/>
    <n v="27732195"/>
    <n v="28079414"/>
    <n v="30002561"/>
    <s v="-"/>
    <m/>
    <m/>
    <s v="สนง. เกษตรจังหวัด"/>
    <m/>
  </r>
  <r>
    <x v="0"/>
    <x v="69"/>
    <x v="5"/>
    <s v="-"/>
    <n v="216150"/>
    <n v="216153"/>
    <n v="228830"/>
    <n v="215946"/>
    <n v="257435"/>
    <n v="264652"/>
    <s v="-"/>
    <m/>
    <m/>
    <s v="สนง.ปศุสัตว์จังหวัด"/>
    <m/>
  </r>
  <r>
    <x v="0"/>
    <x v="70"/>
    <x v="5"/>
    <s v="-"/>
    <n v="6049"/>
    <n v="5406"/>
    <n v="6744"/>
    <n v="5492"/>
    <n v="6921"/>
    <n v="7670"/>
    <s v="-"/>
    <m/>
    <m/>
    <s v="สนง.ปศุสัตว์จังหวัด"/>
    <m/>
  </r>
  <r>
    <x v="0"/>
    <x v="71"/>
    <x v="5"/>
    <s v="-"/>
    <n v="189778"/>
    <n v="228805"/>
    <n v="277304"/>
    <n v="252311"/>
    <n v="309410"/>
    <n v="333713"/>
    <s v="-"/>
    <m/>
    <m/>
    <s v="สนง.ปศุสัตว์จังหวัด"/>
    <m/>
  </r>
  <r>
    <x v="0"/>
    <x v="72"/>
    <x v="5"/>
    <s v="-"/>
    <n v="32937"/>
    <n v="26418"/>
    <n v="31366"/>
    <n v="31806"/>
    <n v="43591"/>
    <n v="49242"/>
    <s v="-"/>
    <m/>
    <m/>
    <s v="สนง.ปศุสัตว์จังหวัด"/>
    <m/>
  </r>
  <r>
    <x v="0"/>
    <x v="73"/>
    <x v="5"/>
    <s v="-"/>
    <n v="243"/>
    <n v="297"/>
    <n v="387"/>
    <n v="337"/>
    <n v="633"/>
    <s v="-"/>
    <s v="-"/>
    <m/>
    <m/>
    <s v="สนง.ปศุสัตว์จังหวัด"/>
    <m/>
  </r>
  <r>
    <x v="0"/>
    <x v="74"/>
    <x v="5"/>
    <s v="-"/>
    <n v="22413056"/>
    <n v="26730314"/>
    <n v="27607999"/>
    <n v="26756366"/>
    <n v="26892585"/>
    <n v="28694563"/>
    <s v="-"/>
    <m/>
    <m/>
    <s v="สนง.ปศุสัตว์จังหวัด"/>
    <m/>
  </r>
  <r>
    <x v="0"/>
    <x v="75"/>
    <x v="5"/>
    <s v="-"/>
    <n v="380428"/>
    <n v="318008"/>
    <n v="519444"/>
    <n v="469937"/>
    <n v="568839"/>
    <n v="652721"/>
    <s v="-"/>
    <m/>
    <m/>
    <s v="สนง.ปศุสัตว์จังหวัด"/>
    <m/>
  </r>
  <r>
    <x v="0"/>
    <x v="76"/>
    <x v="5"/>
    <s v="-"/>
    <n v="47"/>
    <n v="4"/>
    <n v="30"/>
    <s v="-"/>
    <s v="-"/>
    <s v="-"/>
    <s v="-"/>
    <m/>
    <m/>
    <s v="สนง.ปศุสัตว์จังหวัด"/>
    <m/>
  </r>
  <r>
    <x v="0"/>
    <x v="77"/>
    <x v="6"/>
    <s v="-"/>
    <n v="6011"/>
    <n v="3497"/>
    <n v="3435"/>
    <n v="3598"/>
    <n v="4926"/>
    <n v="3639"/>
    <s v="-"/>
    <m/>
    <m/>
    <s v="สนง. ประมงจังหวัด"/>
    <m/>
  </r>
  <r>
    <x v="0"/>
    <x v="78"/>
    <x v="6"/>
    <s v="-"/>
    <n v="1090"/>
    <n v="364"/>
    <n v="383"/>
    <n v="366"/>
    <n v="515"/>
    <n v="343"/>
    <s v="-"/>
    <m/>
    <m/>
    <s v="สนง. ประมงจังหวัด"/>
    <m/>
  </r>
  <r>
    <x v="0"/>
    <x v="79"/>
    <x v="6"/>
    <s v="-"/>
    <n v="606"/>
    <n v="96"/>
    <n v="125"/>
    <n v="145"/>
    <n v="197"/>
    <n v="191"/>
    <s v="-"/>
    <m/>
    <m/>
    <s v="สนง. ประมงจังหวัด"/>
    <m/>
  </r>
  <r>
    <x v="0"/>
    <x v="80"/>
    <x v="6"/>
    <s v="-"/>
    <n v="574"/>
    <n v="309"/>
    <n v="304"/>
    <n v="320"/>
    <n v="537"/>
    <n v="271"/>
    <s v="-"/>
    <m/>
    <m/>
    <s v="สนง. ประมงจังหวัด"/>
    <m/>
  </r>
  <r>
    <x v="0"/>
    <x v="81"/>
    <x v="6"/>
    <s v="-"/>
    <n v="66"/>
    <n v="11"/>
    <n v="11"/>
    <n v="30"/>
    <n v="32"/>
    <n v="33"/>
    <s v="-"/>
    <m/>
    <m/>
    <s v="สนง. ประมงจังหวัด"/>
    <m/>
  </r>
  <r>
    <x v="0"/>
    <x v="82"/>
    <x v="6"/>
    <s v="-"/>
    <n v="330"/>
    <n v="175"/>
    <n v="163"/>
    <n v="161"/>
    <n v="253"/>
    <n v="212"/>
    <s v="-"/>
    <m/>
    <m/>
    <s v="สนง. ประมงจังหวัด"/>
    <m/>
  </r>
  <r>
    <x v="0"/>
    <x v="83"/>
    <x v="6"/>
    <s v="-"/>
    <n v="364"/>
    <n v="246"/>
    <n v="248"/>
    <n v="310"/>
    <n v="372"/>
    <n v="312"/>
    <s v="-"/>
    <m/>
    <m/>
    <s v="สนง. ประมงจังหวัด"/>
    <m/>
  </r>
  <r>
    <x v="0"/>
    <x v="84"/>
    <x v="6"/>
    <s v="-"/>
    <n v="393"/>
    <n v="101"/>
    <n v="99"/>
    <n v="119"/>
    <n v="145"/>
    <n v="86"/>
    <s v="-"/>
    <m/>
    <m/>
    <s v="สนง. ประมงจังหวัด"/>
    <m/>
  </r>
  <r>
    <x v="0"/>
    <x v="85"/>
    <x v="6"/>
    <s v="-"/>
    <n v="160"/>
    <n v="44"/>
    <n v="44"/>
    <n v="75"/>
    <n v="83"/>
    <n v="72"/>
    <s v="-"/>
    <m/>
    <m/>
    <s v="สนง. ประมงจังหวัด"/>
    <m/>
  </r>
  <r>
    <x v="0"/>
    <x v="86"/>
    <x v="6"/>
    <s v="-"/>
    <n v="294"/>
    <n v="366"/>
    <n v="354"/>
    <n v="372"/>
    <n v="469"/>
    <n v="477"/>
    <s v="-"/>
    <m/>
    <m/>
    <s v="สนง. ประมงจังหวัด"/>
    <m/>
  </r>
  <r>
    <x v="0"/>
    <x v="87"/>
    <x v="6"/>
    <s v="-"/>
    <n v="557"/>
    <n v="760"/>
    <n v="683"/>
    <n v="666"/>
    <n v="993"/>
    <n v="634"/>
    <s v="-"/>
    <m/>
    <m/>
    <s v="สนง. ประมงจังหวัด"/>
    <m/>
  </r>
  <r>
    <x v="0"/>
    <x v="88"/>
    <x v="6"/>
    <s v="-"/>
    <n v="544"/>
    <n v="416"/>
    <n v="417"/>
    <n v="393"/>
    <n v="478"/>
    <n v="411"/>
    <s v="-"/>
    <m/>
    <m/>
    <s v="สนง. ประมงจังหวัด"/>
    <m/>
  </r>
  <r>
    <x v="0"/>
    <x v="89"/>
    <x v="6"/>
    <s v="-"/>
    <n v="730"/>
    <n v="422"/>
    <n v="417"/>
    <n v="445"/>
    <n v="588"/>
    <n v="408"/>
    <s v="-"/>
    <m/>
    <m/>
    <s v="สนง. ประมงจังหวัด"/>
    <m/>
  </r>
  <r>
    <x v="0"/>
    <x v="90"/>
    <x v="6"/>
    <s v="-"/>
    <n v="303"/>
    <n v="187"/>
    <n v="187"/>
    <n v="196"/>
    <n v="264"/>
    <n v="189"/>
    <s v="-"/>
    <m/>
    <m/>
    <s v="สนง. ประมงจังหวัด"/>
    <m/>
  </r>
  <r>
    <x v="0"/>
    <x v="91"/>
    <x v="2"/>
    <s v="-"/>
    <s v="-"/>
    <n v="6653"/>
    <n v="6654"/>
    <n v="5455"/>
    <n v="6359"/>
    <n v="6906.34"/>
    <s v="-"/>
    <m/>
    <m/>
    <s v="สนง. ประมงจังหวัด"/>
    <m/>
  </r>
  <r>
    <x v="0"/>
    <x v="92"/>
    <x v="2"/>
    <s v="-"/>
    <s v="-"/>
    <n v="525"/>
    <n v="526"/>
    <n v="475.73"/>
    <n v="512"/>
    <n v="601.77"/>
    <s v="-"/>
    <m/>
    <m/>
    <s v="สนง. ประมงจังหวัด"/>
    <m/>
  </r>
  <r>
    <x v="0"/>
    <x v="93"/>
    <x v="2"/>
    <s v="-"/>
    <s v="-"/>
    <n v="37"/>
    <n v="37"/>
    <n v="76.08"/>
    <n v="81"/>
    <n v="80.81"/>
    <s v="-"/>
    <m/>
    <m/>
    <s v="สนง. ประมงจังหวัด"/>
    <m/>
  </r>
  <r>
    <x v="0"/>
    <x v="94"/>
    <x v="2"/>
    <s v="-"/>
    <s v="-"/>
    <n v="543"/>
    <n v="543"/>
    <n v="449.6"/>
    <n v="528"/>
    <n v="531.48"/>
    <s v="-"/>
    <m/>
    <m/>
    <s v="สนง. ประมงจังหวัด"/>
    <m/>
  </r>
  <r>
    <x v="0"/>
    <x v="95"/>
    <x v="2"/>
    <s v="-"/>
    <s v="-"/>
    <n v="4"/>
    <n v="4"/>
    <n v="20.51"/>
    <n v="18"/>
    <n v="16.96"/>
    <s v="-"/>
    <m/>
    <m/>
    <s v="สนง. ประมงจังหวัด"/>
    <m/>
  </r>
  <r>
    <x v="0"/>
    <x v="96"/>
    <x v="2"/>
    <s v="-"/>
    <s v="-"/>
    <n v="345"/>
    <n v="345"/>
    <n v="393.84"/>
    <n v="415"/>
    <n v="404.81"/>
    <s v="-"/>
    <m/>
    <m/>
    <s v="สนง. ประมงจังหวัด"/>
    <m/>
  </r>
  <r>
    <x v="0"/>
    <x v="97"/>
    <x v="2"/>
    <s v="-"/>
    <s v="-"/>
    <n v="352"/>
    <n v="352"/>
    <n v="430.16"/>
    <n v="365"/>
    <n v="374.4"/>
    <s v="-"/>
    <m/>
    <m/>
    <s v="สนง. ประมงจังหวัด"/>
    <m/>
  </r>
  <r>
    <x v="0"/>
    <x v="98"/>
    <x v="2"/>
    <s v="-"/>
    <s v="-"/>
    <n v="82"/>
    <n v="82"/>
    <n v="94.33"/>
    <n v="82"/>
    <n v="83.8"/>
    <s v="-"/>
    <m/>
    <m/>
    <s v="สนง. ประมงจังหวัด"/>
    <m/>
  </r>
  <r>
    <x v="0"/>
    <x v="99"/>
    <x v="2"/>
    <s v="-"/>
    <s v="-"/>
    <n v="19"/>
    <n v="19"/>
    <n v="46.13"/>
    <n v="42"/>
    <n v="32.32"/>
    <s v="-"/>
    <m/>
    <m/>
    <s v="สนง. ประมงจังหวัด"/>
    <m/>
  </r>
  <r>
    <x v="0"/>
    <x v="100"/>
    <x v="2"/>
    <s v="-"/>
    <s v="-"/>
    <n v="2145"/>
    <n v="2146"/>
    <n v="1485.38"/>
    <n v="2053"/>
    <n v="2646.29"/>
    <s v="-"/>
    <m/>
    <m/>
    <s v="สนง. ประมงจังหวัด"/>
    <m/>
  </r>
  <r>
    <x v="0"/>
    <x v="101"/>
    <x v="2"/>
    <s v="-"/>
    <s v="-"/>
    <n v="1230"/>
    <n v="1230"/>
    <n v="822.22"/>
    <n v="939"/>
    <n v="534.6"/>
    <s v="-"/>
    <m/>
    <m/>
    <s v="สนง. ประมงจังหวัด"/>
    <m/>
  </r>
  <r>
    <x v="0"/>
    <x v="102"/>
    <x v="2"/>
    <s v="-"/>
    <s v="-"/>
    <n v="645"/>
    <n v="645"/>
    <n v="471.3"/>
    <n v="603"/>
    <n v="755.59"/>
    <s v="-"/>
    <m/>
    <m/>
    <s v="สนง. ประมงจังหวัด"/>
    <m/>
  </r>
  <r>
    <x v="0"/>
    <x v="103"/>
    <x v="2"/>
    <s v="-"/>
    <s v="-"/>
    <n v="441"/>
    <n v="441"/>
    <n v="359.93"/>
    <n v="496"/>
    <n v="488.69"/>
    <s v="-"/>
    <m/>
    <m/>
    <s v="สนง. ประมงจังหวัด"/>
    <m/>
  </r>
  <r>
    <x v="0"/>
    <x v="104"/>
    <x v="2"/>
    <s v="-"/>
    <s v="-"/>
    <n v="284"/>
    <n v="284"/>
    <n v="329.7"/>
    <n v="226"/>
    <n v="354.82"/>
    <s v="-"/>
    <m/>
    <m/>
    <s v="สนง. ประมงจังหวัด"/>
    <m/>
  </r>
  <r>
    <x v="0"/>
    <x v="105"/>
    <x v="3"/>
    <s v="-"/>
    <n v="9304"/>
    <n v="3351"/>
    <n v="3118"/>
    <n v="4750"/>
    <n v="5181"/>
    <n v="6452.42"/>
    <s v="-"/>
    <m/>
    <m/>
    <s v="สนง. ประมงจังหวัด"/>
    <m/>
  </r>
  <r>
    <x v="0"/>
    <x v="106"/>
    <x v="3"/>
    <s v="-"/>
    <s v="-"/>
    <n v="15"/>
    <n v="15"/>
    <n v="694.5"/>
    <n v="880.7"/>
    <n v="1324.74"/>
    <s v="-"/>
    <m/>
    <m/>
    <s v="สนง. ประมงจังหวัด"/>
    <m/>
  </r>
  <r>
    <x v="0"/>
    <x v="107"/>
    <x v="3"/>
    <s v="-"/>
    <s v="-"/>
    <n v="11"/>
    <n v="9"/>
    <n v="6.56"/>
    <n v="185.3"/>
    <n v="235.44"/>
    <s v="-"/>
    <m/>
    <m/>
    <s v="สนง. ประมงจังหวัด"/>
    <m/>
  </r>
  <r>
    <x v="0"/>
    <x v="108"/>
    <x v="3"/>
    <s v="-"/>
    <s v="-"/>
    <n v="7"/>
    <n v="29"/>
    <n v="15.27"/>
    <n v="160"/>
    <n v="255.64"/>
    <s v="-"/>
    <m/>
    <m/>
    <s v="สนง. ประมงจังหวัด"/>
    <m/>
  </r>
  <r>
    <x v="0"/>
    <x v="109"/>
    <x v="3"/>
    <s v="-"/>
    <s v="-"/>
    <n v="5"/>
    <n v="78"/>
    <n v="30"/>
    <n v="105.8"/>
    <n v="139.16999999999999"/>
    <s v="-"/>
    <m/>
    <m/>
    <s v="สนง. ประมงจังหวัด"/>
    <m/>
  </r>
  <r>
    <x v="0"/>
    <x v="110"/>
    <x v="3"/>
    <s v="-"/>
    <s v="-"/>
    <n v="17"/>
    <n v="124"/>
    <n v="161"/>
    <n v="333.8"/>
    <n v="370.85"/>
    <s v="-"/>
    <m/>
    <m/>
    <s v="สนง. ประมงจังหวัด"/>
    <m/>
  </r>
  <r>
    <x v="0"/>
    <x v="111"/>
    <x v="3"/>
    <s v="-"/>
    <s v="-"/>
    <n v="1458"/>
    <n v="2357"/>
    <n v="310"/>
    <n v="922"/>
    <n v="1100"/>
    <s v="-"/>
    <m/>
    <m/>
    <s v="สนง. ประมงจังหวัด"/>
    <m/>
  </r>
  <r>
    <x v="0"/>
    <x v="112"/>
    <x v="3"/>
    <s v="-"/>
    <s v="-"/>
    <n v="251"/>
    <n v="188"/>
    <n v="119"/>
    <n v="155"/>
    <n v="234.2"/>
    <s v="-"/>
    <m/>
    <m/>
    <s v="สนง. ประมงจังหวัด"/>
    <m/>
  </r>
  <r>
    <x v="0"/>
    <x v="113"/>
    <x v="3"/>
    <s v="-"/>
    <s v="-"/>
    <n v="117"/>
    <n v="47"/>
    <n v="75"/>
    <n v="130.9"/>
    <n v="132.9"/>
    <s v="-"/>
    <m/>
    <m/>
    <s v="สนง. ประมงจังหวัด"/>
    <m/>
  </r>
  <r>
    <x v="0"/>
    <x v="114"/>
    <x v="3"/>
    <s v="-"/>
    <s v="-"/>
    <n v="1415"/>
    <n v="200"/>
    <n v="372"/>
    <n v="1122.7"/>
    <n v="1099.1099999999999"/>
    <s v="-"/>
    <m/>
    <m/>
    <s v="สนง. ประมงจังหวัด"/>
    <m/>
  </r>
  <r>
    <x v="0"/>
    <x v="115"/>
    <x v="3"/>
    <s v="-"/>
    <s v="-"/>
    <n v="11"/>
    <n v="12"/>
    <n v="666"/>
    <n v="172.4"/>
    <n v="264.07"/>
    <s v="-"/>
    <m/>
    <m/>
    <s v="สนง. ประมงจังหวัด"/>
    <m/>
  </r>
  <r>
    <x v="0"/>
    <x v="116"/>
    <x v="3"/>
    <s v="-"/>
    <s v="-"/>
    <n v="10"/>
    <n v="12"/>
    <n v="393"/>
    <n v="704.1"/>
    <n v="877.57"/>
    <s v="-"/>
    <m/>
    <m/>
    <s v="สนง. ประมงจังหวัด"/>
    <m/>
  </r>
  <r>
    <x v="0"/>
    <x v="117"/>
    <x v="3"/>
    <s v="-"/>
    <s v="-"/>
    <n v="29"/>
    <n v="7"/>
    <n v="445"/>
    <n v="133.1"/>
    <n v="224.15"/>
    <s v="-"/>
    <m/>
    <m/>
    <s v="สนง. ประมงจังหวัด"/>
    <m/>
  </r>
  <r>
    <x v="0"/>
    <x v="118"/>
    <x v="3"/>
    <s v="-"/>
    <s v="-"/>
    <n v="5"/>
    <n v="40"/>
    <n v="196"/>
    <n v="175.3"/>
    <n v="194.58"/>
    <s v="-"/>
    <m/>
    <m/>
    <s v="สนง. ประมงจังหวัด"/>
    <m/>
  </r>
  <r>
    <x v="0"/>
    <x v="119"/>
    <x v="7"/>
    <s v="-"/>
    <s v="-"/>
    <n v="1461"/>
    <n v="1590"/>
    <n v="1598"/>
    <n v="1685"/>
    <n v="1692"/>
    <s v="-"/>
    <m/>
    <m/>
    <s v="สนง. อุตสาหกรรมจังหวัด"/>
    <m/>
  </r>
  <r>
    <x v="0"/>
    <x v="120"/>
    <x v="7"/>
    <s v="-"/>
    <s v="-"/>
    <n v="212"/>
    <n v="225"/>
    <n v="475.73"/>
    <n v="512"/>
    <n v="235"/>
    <s v="-"/>
    <m/>
    <m/>
    <s v="สนง. อุตสาหกรรมจังหวัด"/>
    <m/>
  </r>
  <r>
    <x v="0"/>
    <x v="121"/>
    <x v="7"/>
    <s v="-"/>
    <s v="-"/>
    <n v="32"/>
    <n v="44"/>
    <n v="76.08"/>
    <n v="81"/>
    <n v="43"/>
    <s v="-"/>
    <m/>
    <m/>
    <s v="สนง. อุตสาหกรรมจังหวัด"/>
    <m/>
  </r>
  <r>
    <x v="0"/>
    <x v="122"/>
    <x v="7"/>
    <s v="-"/>
    <s v="-"/>
    <n v="61"/>
    <n v="75"/>
    <n v="449.6"/>
    <n v="528"/>
    <n v="87"/>
    <s v="-"/>
    <m/>
    <m/>
    <s v="สนง. อุตสาหกรรมจังหวัด"/>
    <m/>
  </r>
  <r>
    <x v="0"/>
    <x v="123"/>
    <x v="7"/>
    <s v="-"/>
    <s v="-"/>
    <n v="13"/>
    <n v="15"/>
    <n v="20.51"/>
    <n v="18"/>
    <n v="15"/>
    <s v="-"/>
    <m/>
    <m/>
    <s v="สนง. อุตสาหกรรมจังหวัด"/>
    <m/>
  </r>
  <r>
    <x v="0"/>
    <x v="124"/>
    <x v="7"/>
    <s v="-"/>
    <s v="-"/>
    <n v="352"/>
    <n v="375"/>
    <n v="393.84"/>
    <n v="415"/>
    <n v="395"/>
    <s v="-"/>
    <m/>
    <m/>
    <s v="สนง. อุตสาหกรรมจังหวัด"/>
    <m/>
  </r>
  <r>
    <x v="0"/>
    <x v="125"/>
    <x v="7"/>
    <s v="-"/>
    <s v="-"/>
    <n v="309"/>
    <n v="329"/>
    <n v="430.16"/>
    <n v="365"/>
    <n v="338"/>
    <s v="-"/>
    <m/>
    <m/>
    <s v="สนง. อุตสาหกรรมจังหวัด"/>
    <m/>
  </r>
  <r>
    <x v="0"/>
    <x v="126"/>
    <x v="7"/>
    <s v="-"/>
    <s v="-"/>
    <n v="55"/>
    <n v="58"/>
    <n v="94.33"/>
    <n v="82"/>
    <n v="54"/>
    <s v="-"/>
    <m/>
    <m/>
    <s v="สนง. อุตสาหกรรมจังหวัด"/>
    <m/>
  </r>
  <r>
    <x v="0"/>
    <x v="127"/>
    <x v="7"/>
    <s v="-"/>
    <s v="-"/>
    <n v="18"/>
    <n v="19"/>
    <n v="46.13"/>
    <n v="42"/>
    <n v="20"/>
    <s v="-"/>
    <m/>
    <m/>
    <s v="สนง. อุตสาหกรรมจังหวัด"/>
    <m/>
  </r>
  <r>
    <x v="0"/>
    <x v="128"/>
    <x v="7"/>
    <s v="-"/>
    <s v="-"/>
    <n v="169"/>
    <n v="182"/>
    <n v="1485.38"/>
    <n v="2053"/>
    <n v="217"/>
    <s v="-"/>
    <m/>
    <m/>
    <s v="สนง. อุตสาหกรรมจังหวัด"/>
    <m/>
  </r>
  <r>
    <x v="0"/>
    <x v="129"/>
    <x v="7"/>
    <s v="-"/>
    <s v="-"/>
    <n v="141"/>
    <n v="149"/>
    <n v="822.22"/>
    <n v="939"/>
    <n v="157"/>
    <s v="-"/>
    <m/>
    <m/>
    <s v="สนง. อุตสาหกรรมจังหวัด"/>
    <m/>
  </r>
  <r>
    <x v="0"/>
    <x v="130"/>
    <x v="7"/>
    <s v="-"/>
    <s v="-"/>
    <n v="48"/>
    <n v="54"/>
    <n v="471.3"/>
    <n v="603"/>
    <n v="61"/>
    <s v="-"/>
    <m/>
    <m/>
    <s v="สนง. อุตสาหกรรมจังหวัด"/>
    <m/>
  </r>
  <r>
    <x v="0"/>
    <x v="131"/>
    <x v="7"/>
    <s v="-"/>
    <s v="-"/>
    <n v="11"/>
    <n v="15"/>
    <n v="359.93"/>
    <n v="496"/>
    <n v="18"/>
    <s v="-"/>
    <m/>
    <m/>
    <s v="สนง. อุตสาหกรรมจังหวัด"/>
    <m/>
  </r>
  <r>
    <x v="0"/>
    <x v="132"/>
    <x v="7"/>
    <s v="-"/>
    <s v="-"/>
    <n v="40"/>
    <n v="50"/>
    <n v="329.7"/>
    <n v="226"/>
    <n v="52"/>
    <s v="-"/>
    <m/>
    <m/>
    <s v="สนง. อุตสาหกรรมจังหวัด"/>
    <m/>
  </r>
  <r>
    <x v="0"/>
    <x v="133"/>
    <x v="7"/>
    <s v="-"/>
    <s v="-"/>
    <n v="1549"/>
    <n v="1590"/>
    <n v="1599"/>
    <n v="1685"/>
    <n v="1695"/>
    <s v="-"/>
    <m/>
    <m/>
    <s v="สนง. อุตสาหกรรมจังหวัด"/>
    <m/>
  </r>
  <r>
    <x v="0"/>
    <x v="134"/>
    <x v="7"/>
    <s v="-"/>
    <s v="-"/>
    <n v="477"/>
    <n v="480"/>
    <n v="488"/>
    <n v="493"/>
    <n v="492"/>
    <s v="-"/>
    <m/>
    <m/>
    <s v="สนง. อุตสาหกรรมจังหวัด"/>
    <m/>
  </r>
  <r>
    <x v="0"/>
    <x v="135"/>
    <x v="7"/>
    <s v="-"/>
    <s v="-"/>
    <n v="119"/>
    <n v="126"/>
    <n v="128"/>
    <n v="140"/>
    <n v="139"/>
    <s v="-"/>
    <m/>
    <m/>
    <s v="สนง. อุตสาหกรรมจังหวัด"/>
    <m/>
  </r>
  <r>
    <x v="0"/>
    <x v="136"/>
    <x v="7"/>
    <s v="-"/>
    <s v="-"/>
    <n v="14"/>
    <n v="13"/>
    <n v="14"/>
    <n v="14"/>
    <n v="14"/>
    <s v="-"/>
    <m/>
    <m/>
    <s v="สนง. อุตสาหกรรมจังหวัด"/>
    <m/>
  </r>
  <r>
    <x v="0"/>
    <x v="137"/>
    <x v="7"/>
    <s v="-"/>
    <s v="-"/>
    <n v="5"/>
    <n v="5"/>
    <n v="4"/>
    <n v="4"/>
    <n v="4"/>
    <s v="-"/>
    <m/>
    <m/>
    <s v="สนง. อุตสาหกรรมจังหวัด"/>
    <m/>
  </r>
  <r>
    <x v="0"/>
    <x v="138"/>
    <x v="7"/>
    <s v="-"/>
    <s v="-"/>
    <n v="4"/>
    <n v="4"/>
    <n v="4"/>
    <n v="4"/>
    <n v="2"/>
    <s v="-"/>
    <m/>
    <m/>
    <s v="สนง. อุตสาหกรรมจังหวัด"/>
    <m/>
  </r>
  <r>
    <x v="0"/>
    <x v="139"/>
    <x v="7"/>
    <s v="-"/>
    <s v="-"/>
    <n v="8"/>
    <n v="9"/>
    <n v="9"/>
    <n v="9"/>
    <n v="10"/>
    <s v="-"/>
    <m/>
    <m/>
    <s v="สนง. อุตสาหกรรมจังหวัด"/>
    <m/>
  </r>
  <r>
    <x v="0"/>
    <x v="140"/>
    <x v="7"/>
    <s v="-"/>
    <s v="-"/>
    <n v="118"/>
    <n v="118"/>
    <n v="111"/>
    <n v="113"/>
    <n v="114"/>
    <s v="-"/>
    <m/>
    <m/>
    <s v="สนง. อุตสาหกรรมจังหวัด"/>
    <m/>
  </r>
  <r>
    <x v="0"/>
    <x v="141"/>
    <x v="7"/>
    <s v="-"/>
    <s v="-"/>
    <n v="28"/>
    <n v="28"/>
    <n v="23"/>
    <n v="22"/>
    <n v="22"/>
    <s v="-"/>
    <m/>
    <m/>
    <s v="สนง. อุตสาหกรรมจังหวัด"/>
    <m/>
  </r>
  <r>
    <x v="0"/>
    <x v="142"/>
    <x v="7"/>
    <s v="-"/>
    <s v="-"/>
    <n v="13"/>
    <n v="13"/>
    <n v="13"/>
    <n v="6"/>
    <n v="13"/>
    <s v="-"/>
    <m/>
    <m/>
    <s v="สนง. อุตสาหกรรมจังหวัด"/>
    <m/>
  </r>
  <r>
    <x v="0"/>
    <x v="143"/>
    <x v="7"/>
    <s v="-"/>
    <s v="-"/>
    <n v="8"/>
    <n v="8"/>
    <n v="6"/>
    <n v="126"/>
    <n v="6"/>
    <s v="-"/>
    <m/>
    <m/>
    <s v="สนง. อุตสาหกรรมจังหวัด"/>
    <m/>
  </r>
  <r>
    <x v="0"/>
    <x v="144"/>
    <x v="7"/>
    <s v="-"/>
    <s v="-"/>
    <n v="115"/>
    <n v="125"/>
    <n v="122"/>
    <n v="126"/>
    <n v="125"/>
    <s v="-"/>
    <m/>
    <m/>
    <s v="สนง. อุตสาหกรรมจังหวัด"/>
    <m/>
  </r>
  <r>
    <x v="0"/>
    <x v="145"/>
    <x v="7"/>
    <s v="-"/>
    <s v="-"/>
    <n v="8"/>
    <n v="8"/>
    <n v="9"/>
    <n v="10"/>
    <n v="12"/>
    <s v="-"/>
    <m/>
    <m/>
    <s v="สนง. อุตสาหกรรมจังหวัด"/>
    <m/>
  </r>
  <r>
    <x v="0"/>
    <x v="146"/>
    <x v="7"/>
    <s v="-"/>
    <s v="-"/>
    <n v="41"/>
    <n v="41"/>
    <n v="39"/>
    <n v="39"/>
    <n v="39"/>
    <s v="-"/>
    <m/>
    <m/>
    <s v="สนง. อุตสาหกรรมจังหวัด"/>
    <m/>
  </r>
  <r>
    <x v="0"/>
    <x v="147"/>
    <x v="7"/>
    <s v="-"/>
    <s v="-"/>
    <n v="13"/>
    <n v="15"/>
    <n v="19"/>
    <n v="20"/>
    <n v="22"/>
    <s v="-"/>
    <m/>
    <m/>
    <s v="สนง. อุตสาหกรรมจังหวัด"/>
    <m/>
  </r>
  <r>
    <x v="0"/>
    <x v="148"/>
    <x v="7"/>
    <s v="-"/>
    <s v="-"/>
    <n v="87"/>
    <n v="93"/>
    <n v="102"/>
    <n v="119"/>
    <n v="118"/>
    <s v="-"/>
    <m/>
    <m/>
    <s v="สนง. อุตสาหกรรมจังหวัด"/>
    <m/>
  </r>
  <r>
    <x v="0"/>
    <x v="149"/>
    <x v="7"/>
    <s v="-"/>
    <s v="-"/>
    <n v="7"/>
    <n v="8"/>
    <n v="7"/>
    <n v="6"/>
    <n v="6"/>
    <s v="-"/>
    <m/>
    <m/>
    <s v="สนง. อุตสาหกรรมจังหวัด"/>
    <m/>
  </r>
  <r>
    <x v="0"/>
    <x v="150"/>
    <x v="7"/>
    <s v="-"/>
    <s v="-"/>
    <n v="71"/>
    <n v="72"/>
    <n v="76"/>
    <n v="84"/>
    <n v="82"/>
    <s v="-"/>
    <m/>
    <m/>
    <s v="สนง. อุตสาหกรรมจังหวัด"/>
    <m/>
  </r>
  <r>
    <x v="0"/>
    <x v="151"/>
    <x v="7"/>
    <s v="-"/>
    <s v="-"/>
    <n v="70"/>
    <n v="72"/>
    <n v="70"/>
    <n v="74"/>
    <n v="72"/>
    <s v="-"/>
    <m/>
    <m/>
    <s v="สนง. อุตสาหกรรมจังหวัด"/>
    <m/>
  </r>
  <r>
    <x v="0"/>
    <x v="152"/>
    <x v="7"/>
    <s v="-"/>
    <s v="-"/>
    <n v="10"/>
    <n v="10"/>
    <n v="10"/>
    <n v="10"/>
    <n v="10"/>
    <s v="-"/>
    <m/>
    <m/>
    <s v="สนง. อุตสาหกรรมจังหวัด"/>
    <m/>
  </r>
  <r>
    <x v="0"/>
    <x v="153"/>
    <x v="7"/>
    <s v="-"/>
    <s v="-"/>
    <n v="106"/>
    <n v="101"/>
    <n v="98"/>
    <n v="100"/>
    <n v="97"/>
    <s v="-"/>
    <m/>
    <m/>
    <s v="สนง. อุตสาหกรรมจังหวัด"/>
    <m/>
  </r>
  <r>
    <x v="0"/>
    <x v="154"/>
    <x v="7"/>
    <s v="-"/>
    <s v="-"/>
    <n v="227"/>
    <n v="241"/>
    <n v="247"/>
    <n v="279"/>
    <n v="296"/>
    <s v="-"/>
    <m/>
    <m/>
    <s v="สนง. อุตสาหกรรมจังหวัด"/>
    <m/>
  </r>
  <r>
    <x v="0"/>
    <x v="155"/>
    <x v="8"/>
    <s v="-"/>
    <s v="-"/>
    <n v="55823794"/>
    <n v="68438977"/>
    <n v="78239603903"/>
    <n v="82472868212"/>
    <n v="83675346292"/>
    <s v="-"/>
    <m/>
    <m/>
    <s v="สนง. อุตสาหกรรมจังหวัด"/>
    <m/>
  </r>
  <r>
    <x v="0"/>
    <x v="156"/>
    <x v="8"/>
    <s v="-"/>
    <s v="-"/>
    <n v="3308311"/>
    <n v="1274763"/>
    <n v="12148429638"/>
    <n v="12278444693"/>
    <n v="12342123893"/>
    <s v="-"/>
    <m/>
    <m/>
    <s v="สนง. อุตสาหกรรมจังหวัด"/>
    <m/>
  </r>
  <r>
    <x v="0"/>
    <x v="157"/>
    <x v="8"/>
    <s v="-"/>
    <s v="-"/>
    <n v="136933"/>
    <n v="7143780"/>
    <n v="1365213000"/>
    <n v="1405713000"/>
    <n v="1378213000"/>
    <s v="-"/>
    <m/>
    <m/>
    <s v="สนง. อุตสาหกรรมจังหวัด"/>
    <m/>
  </r>
  <r>
    <x v="0"/>
    <x v="158"/>
    <x v="8"/>
    <s v="-"/>
    <s v="-"/>
    <n v="5498130"/>
    <n v="3653423"/>
    <n v="9098186748"/>
    <n v="9129586748"/>
    <n v="9132586748"/>
    <s v="-"/>
    <m/>
    <m/>
    <s v="สนง. อุตสาหกรรมจังหวัด"/>
    <m/>
  </r>
  <r>
    <x v="0"/>
    <x v="159"/>
    <x v="8"/>
    <s v="-"/>
    <s v="-"/>
    <n v="3650423"/>
    <n v="19181862"/>
    <n v="6514621841"/>
    <n v="6514621841"/>
    <n v="6514621841"/>
    <s v="-"/>
    <m/>
    <m/>
    <s v="สนง. อุตสาหกรรมจังหวัด"/>
    <m/>
  </r>
  <r>
    <x v="0"/>
    <x v="160"/>
    <x v="8"/>
    <s v="-"/>
    <s v="-"/>
    <n v="15201512"/>
    <n v="18389701"/>
    <n v="14558932245"/>
    <n v="16721795245"/>
    <n v="16670604125"/>
    <s v="-"/>
    <m/>
    <m/>
    <s v="สนง. อุตสาหกรรมจังหวัด"/>
    <m/>
  </r>
  <r>
    <x v="0"/>
    <x v="161"/>
    <x v="8"/>
    <s v="-"/>
    <s v="-"/>
    <n v="14896285"/>
    <n v="9955992"/>
    <n v="15681848672"/>
    <n v="17043219231"/>
    <n v="17454949231"/>
    <s v="-"/>
    <m/>
    <m/>
    <s v="สนง. อุตสาหกรรมจังหวัด"/>
    <m/>
  </r>
  <r>
    <x v="0"/>
    <x v="162"/>
    <x v="8"/>
    <s v="-"/>
    <s v="-"/>
    <n v="9859492"/>
    <n v="40458"/>
    <n v="9953167858"/>
    <n v="9949436053"/>
    <n v="9956296053"/>
    <s v="-"/>
    <m/>
    <m/>
    <s v="สนง. อุตสาหกรรมจังหวัด"/>
    <m/>
  </r>
  <r>
    <x v="0"/>
    <x v="163"/>
    <x v="8"/>
    <s v="-"/>
    <s v="-"/>
    <n v="39758"/>
    <n v="1910493"/>
    <n v="38447700"/>
    <n v="64347700"/>
    <n v="83047700"/>
    <s v="-"/>
    <m/>
    <m/>
    <s v="สนง. อุตสาหกรรมจังหวัด"/>
    <m/>
  </r>
  <r>
    <x v="0"/>
    <x v="164"/>
    <x v="8"/>
    <s v="-"/>
    <s v="-"/>
    <n v="1688133"/>
    <n v="797303"/>
    <n v="2042999800"/>
    <n v="2308049800"/>
    <n v="2771189800"/>
    <s v="-"/>
    <m/>
    <m/>
    <s v="สนง. อุตสาหกรรมจังหวัด"/>
    <m/>
  </r>
  <r>
    <x v="0"/>
    <x v="165"/>
    <x v="8"/>
    <s v="-"/>
    <s v="-"/>
    <n v="684398"/>
    <n v="825630"/>
    <n v="1081729504"/>
    <n v="1182309504"/>
    <n v="1477709504"/>
    <s v="-"/>
    <m/>
    <m/>
    <s v="สนง. อุตสาหกรรมจังหวัด"/>
    <m/>
  </r>
  <r>
    <x v="0"/>
    <x v="166"/>
    <x v="8"/>
    <s v="-"/>
    <s v="-"/>
    <n v="812980"/>
    <n v="56291"/>
    <n v="884630000"/>
    <n v="898147500"/>
    <n v="918407500"/>
    <s v="-"/>
    <m/>
    <m/>
    <s v="สนง. อุตสาหกรรมจังหวัด"/>
    <m/>
  </r>
  <r>
    <x v="0"/>
    <x v="167"/>
    <x v="8"/>
    <s v="-"/>
    <s v="-"/>
    <n v="47439"/>
    <n v="5209281"/>
    <n v="60290700"/>
    <n v="80090700"/>
    <n v="80090700"/>
    <s v="-"/>
    <m/>
    <m/>
    <s v="สนง. อุตสาหกรรมจังหวัด"/>
    <m/>
  </r>
  <r>
    <x v="0"/>
    <x v="168"/>
    <x v="8"/>
    <s v="-"/>
    <s v="-"/>
    <s v="-"/>
    <s v="-"/>
    <n v="4811106197"/>
    <n v="4897106197"/>
    <n v="4895506197"/>
    <s v="-"/>
    <m/>
    <m/>
    <s v="สนง. อุตสาหกรรมจังหวัด"/>
    <m/>
  </r>
  <r>
    <x v="0"/>
    <x v="169"/>
    <x v="9"/>
    <s v="-"/>
    <s v="-"/>
    <n v="30612"/>
    <n v="33352"/>
    <n v="35371"/>
    <n v="41942"/>
    <n v="42381"/>
    <s v="-"/>
    <m/>
    <m/>
    <s v="สนง. อุตสาหกรรมจังหวัด"/>
    <m/>
  </r>
  <r>
    <x v="0"/>
    <x v="170"/>
    <x v="9"/>
    <s v="-"/>
    <s v="-"/>
    <n v="4190"/>
    <n v="4783"/>
    <n v="4740"/>
    <n v="4881"/>
    <n v="4994"/>
    <s v="-"/>
    <m/>
    <m/>
    <s v="สนง. อุตสาหกรรมจังหวัด"/>
    <m/>
  </r>
  <r>
    <x v="0"/>
    <x v="171"/>
    <x v="9"/>
    <s v="-"/>
    <s v="-"/>
    <n v="370"/>
    <n v="481"/>
    <n v="477"/>
    <n v="494"/>
    <n v="484"/>
    <s v="-"/>
    <m/>
    <m/>
    <s v="สนง. อุตสาหกรรมจังหวัด"/>
    <m/>
  </r>
  <r>
    <x v="0"/>
    <x v="172"/>
    <x v="9"/>
    <s v="-"/>
    <s v="-"/>
    <n v="1169"/>
    <n v="1393"/>
    <n v="1809"/>
    <n v="1852"/>
    <n v="1853"/>
    <s v="-"/>
    <m/>
    <m/>
    <s v="สนง. อุตสาหกรรมจังหวัด"/>
    <m/>
  </r>
  <r>
    <x v="0"/>
    <x v="173"/>
    <x v="9"/>
    <s v="-"/>
    <s v="-"/>
    <n v="266"/>
    <n v="273"/>
    <n v="260"/>
    <n v="260"/>
    <n v="260"/>
    <s v="-"/>
    <m/>
    <m/>
    <s v="สนง. อุตสาหกรรมจังหวัด"/>
    <m/>
  </r>
  <r>
    <x v="0"/>
    <x v="174"/>
    <x v="9"/>
    <s v="-"/>
    <s v="-"/>
    <n v="13760"/>
    <n v="14365"/>
    <n v="15975"/>
    <n v="21364"/>
    <n v="21292"/>
    <s v="-"/>
    <m/>
    <m/>
    <s v="สนง. อุตสาหกรรมจังหวัด"/>
    <m/>
  </r>
  <r>
    <x v="0"/>
    <x v="175"/>
    <x v="9"/>
    <s v="-"/>
    <s v="-"/>
    <n v="6051"/>
    <n v="6562"/>
    <n v="6519"/>
    <n v="6821"/>
    <n v="6924"/>
    <s v="-"/>
    <m/>
    <m/>
    <s v="สนง. อุตสาหกรรมจังหวัด"/>
    <m/>
  </r>
  <r>
    <x v="0"/>
    <x v="176"/>
    <x v="9"/>
    <s v="-"/>
    <s v="-"/>
    <n v="1000"/>
    <n v="1044"/>
    <n v="1019"/>
    <n v="1013"/>
    <n v="981"/>
    <s v="-"/>
    <m/>
    <m/>
    <s v="สนง. อุตสาหกรรมจังหวัด"/>
    <m/>
  </r>
  <r>
    <x v="0"/>
    <x v="177"/>
    <x v="9"/>
    <s v="-"/>
    <s v="-"/>
    <n v="589"/>
    <n v="649"/>
    <n v="614"/>
    <n v="960"/>
    <n v="980"/>
    <s v="-"/>
    <m/>
    <m/>
    <s v="สนง. อุตสาหกรรมจังหวัด"/>
    <m/>
  </r>
  <r>
    <x v="0"/>
    <x v="178"/>
    <x v="9"/>
    <s v="-"/>
    <s v="-"/>
    <n v="1021"/>
    <n v="1158"/>
    <n v="1204"/>
    <n v="1416"/>
    <n v="1691"/>
    <s v="-"/>
    <m/>
    <m/>
    <s v="สนง. อุตสาหกรรมจังหวัด"/>
    <m/>
  </r>
  <r>
    <x v="0"/>
    <x v="179"/>
    <x v="9"/>
    <s v="-"/>
    <s v="-"/>
    <n v="1337"/>
    <n v="1412"/>
    <n v="1463"/>
    <n v="1506"/>
    <n v="1536"/>
    <s v="-"/>
    <m/>
    <m/>
    <s v="สนง. อุตสาหกรรมจังหวัด"/>
    <m/>
  </r>
  <r>
    <x v="0"/>
    <x v="180"/>
    <x v="9"/>
    <s v="-"/>
    <s v="-"/>
    <n v="479"/>
    <n v="545"/>
    <n v="606"/>
    <n v="626"/>
    <n v="635"/>
    <s v="-"/>
    <m/>
    <m/>
    <s v="สนง. อุตสาหกรรมจังหวัด"/>
    <m/>
  </r>
  <r>
    <x v="0"/>
    <x v="181"/>
    <x v="9"/>
    <s v="-"/>
    <s v="-"/>
    <n v="49"/>
    <n v="98"/>
    <n v="106"/>
    <n v="120"/>
    <n v="120"/>
    <s v="-"/>
    <m/>
    <m/>
    <s v="สนง. อุตสาหกรรมจังหวัด"/>
    <m/>
  </r>
  <r>
    <x v="0"/>
    <x v="182"/>
    <x v="9"/>
    <s v="-"/>
    <s v="-"/>
    <n v="331"/>
    <n v="589"/>
    <n v="579"/>
    <n v="629"/>
    <n v="631"/>
    <s v="-"/>
    <m/>
    <m/>
    <s v="สนง. อุตสาหกรรมจังหวัด"/>
    <m/>
  </r>
  <r>
    <x v="0"/>
    <x v="183"/>
    <x v="10"/>
    <s v="-"/>
    <s v="-"/>
    <n v="254782"/>
    <n v="256182"/>
    <n v="258912"/>
    <n v="259161"/>
    <n v="259145"/>
    <s v="-"/>
    <m/>
    <m/>
    <s v="การไฟฟ้าส่วนภูมิภาคจังหวัด"/>
    <m/>
  </r>
  <r>
    <x v="0"/>
    <x v="184"/>
    <x v="10"/>
    <s v="-"/>
    <s v="-"/>
    <n v="61088"/>
    <n v="61123"/>
    <n v="62045"/>
    <n v="62060"/>
    <n v="62074"/>
    <s v="-"/>
    <m/>
    <m/>
    <s v="การไฟฟ้าส่วนภูมิภาคจังหวัด"/>
    <m/>
  </r>
  <r>
    <x v="0"/>
    <x v="185"/>
    <x v="10"/>
    <s v="-"/>
    <s v="-"/>
    <n v="12391"/>
    <n v="12464"/>
    <n v="12569"/>
    <n v="12579"/>
    <n v="12583"/>
    <s v="-"/>
    <m/>
    <m/>
    <s v="การไฟฟ้าส่วนภูมิภาคจังหวัด"/>
    <m/>
  </r>
  <r>
    <x v="0"/>
    <x v="186"/>
    <x v="10"/>
    <s v="-"/>
    <s v="-"/>
    <n v="14427"/>
    <n v="14512"/>
    <n v="14657"/>
    <n v="14667"/>
    <n v="14682"/>
    <s v="-"/>
    <m/>
    <m/>
    <s v="การไฟฟ้าส่วนภูมิภาคจังหวัด"/>
    <m/>
  </r>
  <r>
    <x v="0"/>
    <x v="187"/>
    <x v="10"/>
    <s v="-"/>
    <s v="-"/>
    <n v="1454"/>
    <n v="1462"/>
    <n v="1598"/>
    <n v="1608"/>
    <n v="1610"/>
    <s v="-"/>
    <m/>
    <m/>
    <s v="การไฟฟ้าส่วนภูมิภาคจังหวัด"/>
    <m/>
  </r>
  <r>
    <x v="0"/>
    <x v="188"/>
    <x v="10"/>
    <s v="-"/>
    <s v="-"/>
    <n v="44791"/>
    <n v="44814"/>
    <n v="44978"/>
    <n v="44998"/>
    <n v="45002"/>
    <s v="-"/>
    <m/>
    <m/>
    <s v="การไฟฟ้าส่วนภูมิภาคจังหวัด"/>
    <m/>
  </r>
  <r>
    <x v="0"/>
    <x v="189"/>
    <x v="10"/>
    <s v="-"/>
    <s v="-"/>
    <n v="29014"/>
    <n v="29307"/>
    <n v="29598"/>
    <n v="29602"/>
    <n v="29604"/>
    <s v="-"/>
    <m/>
    <m/>
    <s v="การไฟฟ้าส่วนภูมิภาคจังหวัด"/>
    <m/>
  </r>
  <r>
    <x v="0"/>
    <x v="190"/>
    <x v="10"/>
    <s v="-"/>
    <s v="-"/>
    <n v="14016"/>
    <n v="14231"/>
    <n v="14345"/>
    <n v="14365"/>
    <n v="14366"/>
    <s v="-"/>
    <m/>
    <m/>
    <s v="การไฟฟ้าส่วนภูมิภาคจังหวัด"/>
    <m/>
  </r>
  <r>
    <x v="0"/>
    <x v="191"/>
    <x v="10"/>
    <s v="-"/>
    <s v="-"/>
    <n v="4636"/>
    <n v="4730"/>
    <n v="4801"/>
    <n v="4821"/>
    <n v="4821"/>
    <s v="-"/>
    <m/>
    <m/>
    <s v="การไฟฟ้าส่วนภูมิภาคจังหวัด"/>
    <m/>
  </r>
  <r>
    <x v="0"/>
    <x v="192"/>
    <x v="10"/>
    <s v="-"/>
    <s v="-"/>
    <n v="17405"/>
    <n v="17500"/>
    <n v="17698"/>
    <n v="17704"/>
    <n v="17705"/>
    <s v="-"/>
    <m/>
    <m/>
    <s v="การไฟฟ้าส่วนภูมิภาคจังหวัด"/>
    <m/>
  </r>
  <r>
    <x v="0"/>
    <x v="193"/>
    <x v="10"/>
    <s v="-"/>
    <s v="-"/>
    <n v="15909"/>
    <n v="15923"/>
    <n v="16041"/>
    <n v="16141"/>
    <n v="16142"/>
    <s v="-"/>
    <m/>
    <m/>
    <s v="การไฟฟ้าส่วนภูมิภาคจังหวัด"/>
    <m/>
  </r>
  <r>
    <x v="0"/>
    <x v="194"/>
    <x v="10"/>
    <s v="-"/>
    <s v="-"/>
    <n v="18309"/>
    <n v="18555"/>
    <n v="18758"/>
    <n v="18768"/>
    <n v="18660"/>
    <s v="-"/>
    <m/>
    <m/>
    <s v="การไฟฟ้าส่วนภูมิภาคจังหวัด"/>
    <m/>
  </r>
  <r>
    <x v="0"/>
    <x v="195"/>
    <x v="10"/>
    <s v="-"/>
    <s v="-"/>
    <n v="13714"/>
    <n v="13847"/>
    <n v="13945"/>
    <n v="13965"/>
    <n v="14011"/>
    <s v="-"/>
    <m/>
    <m/>
    <s v="การไฟฟ้าส่วนภูมิภาคจังหวัด"/>
    <m/>
  </r>
  <r>
    <x v="0"/>
    <x v="196"/>
    <x v="10"/>
    <s v="-"/>
    <s v="-"/>
    <n v="7628"/>
    <n v="7714"/>
    <n v="7879"/>
    <n v="7883"/>
    <n v="7885"/>
    <s v="-"/>
    <m/>
    <m/>
    <s v="การไฟฟ้าส่วนภูมิภาคจังหวัด"/>
    <m/>
  </r>
  <r>
    <x v="0"/>
    <x v="197"/>
    <x v="11"/>
    <s v="-"/>
    <s v="-"/>
    <n v="1482.5"/>
    <n v="1576.3"/>
    <n v="1649.7"/>
    <n v="1817.4"/>
    <n v="1909.2"/>
    <s v="-"/>
    <m/>
    <m/>
    <s v="การไฟฟ้าส่วนภูมิภาคจังหวัด"/>
    <m/>
  </r>
  <r>
    <x v="0"/>
    <x v="198"/>
    <x v="11"/>
    <s v="-"/>
    <s v="-"/>
    <n v="358.7"/>
    <n v="372.5"/>
    <n v="383.7"/>
    <n v="423"/>
    <n v="466.17"/>
    <s v="-"/>
    <m/>
    <m/>
    <s v="การไฟฟ้าส่วนภูมิภาคจังหวัด"/>
    <m/>
  </r>
  <r>
    <x v="0"/>
    <x v="199"/>
    <x v="11"/>
    <s v="-"/>
    <s v="-"/>
    <n v="48.6"/>
    <n v="53.9"/>
    <n v="57.5"/>
    <n v="64"/>
    <n v="67.72"/>
    <s v="-"/>
    <m/>
    <m/>
    <s v="การไฟฟ้าส่วนภูมิภาคจังหวัด"/>
    <m/>
  </r>
  <r>
    <x v="0"/>
    <x v="200"/>
    <x v="11"/>
    <s v="-"/>
    <s v="-"/>
    <n v="71.400000000000006"/>
    <n v="76.5"/>
    <n v="86.9"/>
    <n v="96"/>
    <n v="101.74"/>
    <s v="-"/>
    <m/>
    <m/>
    <s v="การไฟฟ้าส่วนภูมิภาคจังหวัด"/>
    <m/>
  </r>
  <r>
    <x v="0"/>
    <x v="201"/>
    <x v="11"/>
    <s v="-"/>
    <s v="-"/>
    <n v="3"/>
    <n v="7.2"/>
    <n v="12.2"/>
    <n v="14"/>
    <n v="15.15"/>
    <s v="-"/>
    <m/>
    <m/>
    <s v="การไฟฟ้าส่วนภูมิภาคจังหวัด"/>
    <m/>
  </r>
  <r>
    <x v="0"/>
    <x v="202"/>
    <x v="11"/>
    <s v="-"/>
    <s v="-"/>
    <n v="500.9"/>
    <n v="505.3"/>
    <n v="512.20000000000005"/>
    <n v="563"/>
    <n v="580.09"/>
    <s v="-"/>
    <m/>
    <m/>
    <s v="การไฟฟ้าส่วนภูมิภาคจังหวัด"/>
    <m/>
  </r>
  <r>
    <x v="0"/>
    <x v="203"/>
    <x v="11"/>
    <s v="-"/>
    <s v="-"/>
    <n v="181.1"/>
    <n v="191.4"/>
    <n v="195.9"/>
    <n v="216"/>
    <n v="226.28"/>
    <s v="-"/>
    <m/>
    <m/>
    <s v="การไฟฟ้าส่วนภูมิภาคจังหวัด"/>
    <m/>
  </r>
  <r>
    <x v="0"/>
    <x v="204"/>
    <x v="11"/>
    <s v="-"/>
    <s v="-"/>
    <n v="38.299999999999997"/>
    <n v="43.4"/>
    <n v="50.5"/>
    <n v="56"/>
    <n v="60.22"/>
    <s v="-"/>
    <m/>
    <m/>
    <s v="การไฟฟ้าส่วนภูมิภาคจังหวัด"/>
    <m/>
  </r>
  <r>
    <x v="0"/>
    <x v="205"/>
    <x v="11"/>
    <s v="-"/>
    <s v="-"/>
    <n v="27.5"/>
    <n v="31.9"/>
    <n v="36"/>
    <n v="40"/>
    <n v="41.67"/>
    <s v="-"/>
    <m/>
    <m/>
    <s v="การไฟฟ้าส่วนภูมิภาคจังหวัด"/>
    <m/>
  </r>
  <r>
    <x v="0"/>
    <x v="206"/>
    <x v="11"/>
    <s v="-"/>
    <s v="-"/>
    <n v="70.7"/>
    <n v="77"/>
    <n v="82.9"/>
    <n v="91"/>
    <n v="97.08"/>
    <s v="-"/>
    <m/>
    <m/>
    <s v="การไฟฟ้าส่วนภูมิภาคจังหวัด"/>
    <m/>
  </r>
  <r>
    <x v="0"/>
    <x v="207"/>
    <x v="11"/>
    <s v="-"/>
    <s v="-"/>
    <n v="55.9"/>
    <n v="61.6"/>
    <n v="67"/>
    <n v="74"/>
    <n v="78.180000000000007"/>
    <s v="-"/>
    <m/>
    <m/>
    <s v="การไฟฟ้าส่วนภูมิภาคจังหวัด"/>
    <m/>
  </r>
  <r>
    <x v="0"/>
    <x v="208"/>
    <x v="11"/>
    <s v="-"/>
    <s v="-"/>
    <n v="58.9"/>
    <n v="61.5"/>
    <n v="62.7"/>
    <n v="69"/>
    <n v="74.25"/>
    <s v="-"/>
    <m/>
    <m/>
    <s v="การไฟฟ้าส่วนภูมิภาคจังหวัด"/>
    <m/>
  </r>
  <r>
    <x v="0"/>
    <x v="209"/>
    <x v="11"/>
    <s v="-"/>
    <s v="-"/>
    <n v="37.799999999999997"/>
    <n v="44"/>
    <n v="49.5"/>
    <n v="55"/>
    <n v="58.74"/>
    <s v="-"/>
    <m/>
    <m/>
    <s v="การไฟฟ้าส่วนภูมิภาคจังหวัด"/>
    <m/>
  </r>
  <r>
    <x v="0"/>
    <x v="210"/>
    <x v="11"/>
    <s v="-"/>
    <s v="-"/>
    <n v="29.7"/>
    <n v="50.2"/>
    <n v="52.9"/>
    <n v="58"/>
    <n v="61.9"/>
    <s v="-"/>
    <m/>
    <m/>
    <s v="การไฟฟ้าส่วนภูมิภาคจังหวัด"/>
    <m/>
  </r>
  <r>
    <x v="0"/>
    <x v="211"/>
    <x v="7"/>
    <s v="-"/>
    <s v="-"/>
    <n v="603"/>
    <n v="527"/>
    <n v="495"/>
    <n v="561"/>
    <n v="432"/>
    <s v="-"/>
    <m/>
    <m/>
    <s v="สถานีตำรวจภูธรจังหวัด"/>
    <m/>
  </r>
  <r>
    <x v="0"/>
    <x v="212"/>
    <x v="10"/>
    <s v="-"/>
    <s v="-"/>
    <n v="98"/>
    <n v="133"/>
    <n v="163"/>
    <n v="95"/>
    <n v="138"/>
    <s v="-"/>
    <m/>
    <m/>
    <s v="สถานีตำรวจภูธรจังหวัด"/>
    <m/>
  </r>
  <r>
    <x v="0"/>
    <x v="213"/>
    <x v="10"/>
    <s v="-"/>
    <s v="-"/>
    <n v="306"/>
    <n v="148"/>
    <n v="90"/>
    <n v="20"/>
    <n v="326"/>
    <s v="-"/>
    <m/>
    <m/>
    <s v="สถานีตำรวจภูธรจังหวัด"/>
    <m/>
  </r>
  <r>
    <x v="0"/>
    <x v="214"/>
    <x v="8"/>
    <s v="-"/>
    <s v="-"/>
    <n v="9139042"/>
    <n v="2436153"/>
    <n v="858640"/>
    <n v="708700"/>
    <n v="66000"/>
    <s v="-"/>
    <m/>
    <m/>
    <s v="สถานีตำรวจภูธรจังหวัด"/>
    <m/>
  </r>
  <r>
    <x v="0"/>
    <x v="215"/>
    <x v="12"/>
    <s v="-"/>
    <s v="-"/>
    <n v="102.1"/>
    <n v="100"/>
    <n v="101.2"/>
    <n v="100.7"/>
    <n v="100.9"/>
    <s v="-"/>
    <m/>
    <m/>
    <s v="สำนักดัชนีเศรษฐกิจการค้ากระทรวงพาณิชย์"/>
    <m/>
  </r>
  <r>
    <x v="0"/>
    <x v="216"/>
    <x v="12"/>
    <s v="-"/>
    <s v="-"/>
    <n v="2.8"/>
    <n v="-2"/>
    <n v="1.1000000000000001"/>
    <n v="-0.5"/>
    <n v="0.2"/>
    <s v="-"/>
    <m/>
    <m/>
    <s v="บริษัท ทีโอที่ จำกัด มหาชน"/>
    <m/>
  </r>
  <r>
    <x v="0"/>
    <x v="217"/>
    <x v="13"/>
    <s v="-"/>
    <s v="-"/>
    <n v="64107"/>
    <n v="63886"/>
    <n v="63654"/>
    <s v="-"/>
    <s v="-"/>
    <s v="-"/>
    <m/>
    <m/>
    <s v="บริษัท ทีโอที่ จำกัด มหาชน"/>
    <m/>
  </r>
  <r>
    <x v="0"/>
    <x v="218"/>
    <x v="13"/>
    <s v="-"/>
    <s v="-"/>
    <n v="34093"/>
    <n v="24415"/>
    <n v="26304"/>
    <s v="-"/>
    <s v="-"/>
    <s v="-"/>
    <m/>
    <m/>
    <s v="สำนักงานสถิติแห่งชาติ"/>
    <m/>
  </r>
  <r>
    <x v="0"/>
    <x v="219"/>
    <x v="9"/>
    <s v="-"/>
    <s v="-"/>
    <m/>
    <m/>
    <n v="287167"/>
    <n v="329855"/>
    <n v="360077"/>
    <s v="-"/>
    <m/>
    <m/>
    <s v="สำนักงานสถิติแห่งชาติ"/>
    <m/>
  </r>
  <r>
    <x v="0"/>
    <x v="220"/>
    <x v="6"/>
    <s v="-"/>
    <s v="-"/>
    <n v="106518"/>
    <n v="143352"/>
    <n v="166456"/>
    <n v="167342"/>
    <n v="170605"/>
    <s v="-"/>
    <m/>
    <m/>
    <s v="กรมการท่องเที่ยว"/>
    <m/>
  </r>
  <r>
    <x v="0"/>
    <x v="221"/>
    <x v="6"/>
    <s v="-"/>
    <s v="-"/>
    <n v="52408"/>
    <n v="43888"/>
    <n v="41042"/>
    <n v="35335"/>
    <n v="31516"/>
    <s v="-"/>
    <m/>
    <m/>
    <s v="กรมการท่องเที่ยว"/>
    <m/>
  </r>
  <r>
    <x v="0"/>
    <x v="222"/>
    <x v="6"/>
    <s v="-"/>
    <s v="-"/>
    <n v="54110"/>
    <n v="99464"/>
    <n v="125414"/>
    <n v="132007"/>
    <n v="139089"/>
    <s v="-"/>
    <m/>
    <m/>
    <s v="กรมการท่องเที่ยว"/>
    <m/>
  </r>
  <r>
    <x v="0"/>
    <x v="223"/>
    <x v="9"/>
    <s v="-"/>
    <s v="-"/>
    <n v="6641111"/>
    <n v="7574278"/>
    <n v="8132468"/>
    <n v="8872542"/>
    <n v="9461614"/>
    <s v="-"/>
    <m/>
    <m/>
    <s v="กรมการท่องเที่ยว"/>
    <m/>
  </r>
  <r>
    <x v="0"/>
    <x v="224"/>
    <x v="9"/>
    <s v="-"/>
    <s v="-"/>
    <n v="2493161"/>
    <n v="2941596"/>
    <n v="3101452"/>
    <n v="3447736"/>
    <n v="3615805"/>
    <s v="-"/>
    <m/>
    <m/>
    <s v="กรมการท่องเที่ยว"/>
    <m/>
  </r>
  <r>
    <x v="0"/>
    <x v="225"/>
    <x v="9"/>
    <s v="-"/>
    <s v="-"/>
    <n v="4147950"/>
    <n v="4632682"/>
    <n v="5031016"/>
    <n v="5424806"/>
    <n v="5845809"/>
    <s v="-"/>
    <m/>
    <m/>
    <s v="กรมการท่องเที่ยว"/>
    <m/>
  </r>
  <r>
    <x v="0"/>
    <x v="226"/>
    <x v="14"/>
    <s v="-"/>
    <s v="-"/>
    <n v="2"/>
    <n v="2"/>
    <n v="2"/>
    <n v="2"/>
    <n v="2"/>
    <s v="-"/>
    <m/>
    <m/>
    <s v="กรมการท่องเที่ยว"/>
    <m/>
  </r>
  <r>
    <x v="0"/>
    <x v="227"/>
    <x v="15"/>
    <s v="-"/>
    <s v="-"/>
    <n v="1512"/>
    <n v="1636"/>
    <n v="1693"/>
    <n v="1811"/>
    <n v="1895.7"/>
    <s v="-"/>
    <m/>
    <m/>
    <s v="กรมการท่องเที่ยว"/>
    <m/>
  </r>
  <r>
    <x v="0"/>
    <x v="228"/>
    <x v="8"/>
    <s v="-"/>
    <s v="-"/>
    <n v="1730"/>
    <n v="1818"/>
    <n v="1988.71"/>
    <n v="2130.48"/>
    <n v="2239.36"/>
    <s v="-"/>
    <m/>
    <m/>
    <s v="กรมการท่องเที่ยว"/>
    <m/>
  </r>
  <r>
    <x v="0"/>
    <x v="229"/>
    <x v="8"/>
    <s v="-"/>
    <s v="-"/>
    <n v="1151"/>
    <n v="1218"/>
    <n v="1266.55"/>
    <n v="1336.74"/>
    <n v="1408.39"/>
    <s v="-"/>
    <m/>
    <m/>
    <s v="กรมการท่องเที่ยว"/>
    <m/>
  </r>
  <r>
    <x v="0"/>
    <x v="230"/>
    <x v="0"/>
    <s v="-"/>
    <s v="-"/>
    <n v="15265"/>
    <n v="18945"/>
    <n v="20790"/>
    <n v="24440.78"/>
    <n v="26796.400000000001"/>
    <s v="-"/>
    <m/>
    <m/>
    <s v="ธนาคารแห่งประเทศไทย"/>
    <m/>
  </r>
  <r>
    <x v="0"/>
    <x v="231"/>
    <x v="0"/>
    <s v="-"/>
    <s v="-"/>
    <n v="40118"/>
    <n v="41543"/>
    <n v="42406"/>
    <n v="44479"/>
    <n v="45403"/>
    <s v="-"/>
    <m/>
    <m/>
    <s v="ธนาคารแห่งประเทศไทย"/>
    <m/>
  </r>
  <r>
    <x v="0"/>
    <x v="232"/>
    <x v="0"/>
    <s v="-"/>
    <s v="-"/>
    <n v="27870"/>
    <n v="29461"/>
    <n v="30005"/>
    <n v="30347"/>
    <n v="30564"/>
    <s v="-"/>
    <m/>
    <m/>
    <s v="ธนาคารแห่งประเทศไทย"/>
    <m/>
  </r>
  <r>
    <x v="0"/>
    <x v="233"/>
    <x v="7"/>
    <s v="-"/>
    <s v="-"/>
    <n v="52"/>
    <n v="51"/>
    <n v="55"/>
    <n v="49"/>
    <n v="57"/>
    <s v="-"/>
    <m/>
    <m/>
    <s v="สนง. สหกรณ์จังหวัด"/>
    <m/>
  </r>
  <r>
    <x v="0"/>
    <x v="234"/>
    <x v="7"/>
    <s v="-"/>
    <s v="-"/>
    <n v="18"/>
    <n v="17"/>
    <n v="18"/>
    <n v="18"/>
    <n v="20"/>
    <s v="-"/>
    <m/>
    <m/>
    <s v="สนง. สหกรณ์จังหวัด"/>
    <m/>
  </r>
  <r>
    <x v="0"/>
    <x v="235"/>
    <x v="7"/>
    <s v="-"/>
    <s v="-"/>
    <s v="-"/>
    <n v="1"/>
    <n v="1"/>
    <n v="2"/>
    <n v="2"/>
    <s v="-"/>
    <m/>
    <m/>
    <s v="สนง. สหกรณ์จังหวัด"/>
    <m/>
  </r>
  <r>
    <x v="0"/>
    <x v="236"/>
    <x v="7"/>
    <s v="-"/>
    <s v="-"/>
    <n v="3"/>
    <n v="3"/>
    <n v="3"/>
    <n v="3"/>
    <n v="3"/>
    <s v="-"/>
    <m/>
    <m/>
    <s v="สนง. สหกรณ์จังหวัด"/>
    <m/>
  </r>
  <r>
    <x v="0"/>
    <x v="237"/>
    <x v="7"/>
    <s v="-"/>
    <s v="-"/>
    <n v="1"/>
    <n v="1"/>
    <n v="1"/>
    <n v="1"/>
    <n v="1"/>
    <s v="-"/>
    <m/>
    <m/>
    <s v="สนง. สหกรณ์จังหวัด"/>
    <m/>
  </r>
  <r>
    <x v="0"/>
    <x v="238"/>
    <x v="7"/>
    <s v="-"/>
    <s v="-"/>
    <n v="3"/>
    <n v="3"/>
    <n v="3"/>
    <n v="2"/>
    <n v="2"/>
    <s v="-"/>
    <m/>
    <m/>
    <s v="สนง. สหกรณ์จังหวัด"/>
    <m/>
  </r>
  <r>
    <x v="0"/>
    <x v="239"/>
    <x v="7"/>
    <s v="-"/>
    <s v="-"/>
    <n v="8"/>
    <n v="6"/>
    <n v="8"/>
    <n v="7"/>
    <n v="8"/>
    <s v="-"/>
    <m/>
    <m/>
    <s v="สนง. สหกรณ์จังหวัด"/>
    <m/>
  </r>
  <r>
    <x v="0"/>
    <x v="240"/>
    <x v="7"/>
    <s v="-"/>
    <s v="-"/>
    <n v="5"/>
    <n v="6"/>
    <n v="6"/>
    <n v="4"/>
    <n v="7"/>
    <s v="-"/>
    <m/>
    <m/>
    <s v="สนง. สหกรณ์จังหวัด"/>
    <m/>
  </r>
  <r>
    <x v="0"/>
    <x v="241"/>
    <x v="7"/>
    <s v="-"/>
    <s v="-"/>
    <n v="2"/>
    <n v="2"/>
    <n v="2"/>
    <s v="-"/>
    <n v="2"/>
    <s v="-"/>
    <m/>
    <m/>
    <s v="สนง. สหกรณ์จังหวัด"/>
    <m/>
  </r>
  <r>
    <x v="0"/>
    <x v="242"/>
    <x v="7"/>
    <s v="-"/>
    <s v="-"/>
    <n v="2"/>
    <n v="2"/>
    <n v="2"/>
    <n v="4"/>
    <n v="2"/>
    <s v="-"/>
    <m/>
    <m/>
    <s v="สนง. สหกรณ์จังหวัด"/>
    <m/>
  </r>
  <r>
    <x v="0"/>
    <x v="243"/>
    <x v="7"/>
    <s v="-"/>
    <s v="-"/>
    <n v="1"/>
    <n v="1"/>
    <n v="1"/>
    <n v="1"/>
    <n v="1"/>
    <s v="-"/>
    <m/>
    <m/>
    <s v="สนง. สหกรณ์จังหวัด"/>
    <m/>
  </r>
  <r>
    <x v="0"/>
    <x v="244"/>
    <x v="7"/>
    <s v="-"/>
    <s v="-"/>
    <n v="5"/>
    <n v="6"/>
    <n v="6"/>
    <n v="5"/>
    <n v="5"/>
    <s v="-"/>
    <m/>
    <m/>
    <s v="สนง. สหกรณ์จังหวัด"/>
    <m/>
  </r>
  <r>
    <x v="0"/>
    <x v="245"/>
    <x v="7"/>
    <s v="-"/>
    <s v="-"/>
    <n v="2"/>
    <n v="2"/>
    <n v="2"/>
    <n v="2"/>
    <n v="2"/>
    <s v="-"/>
    <m/>
    <m/>
    <s v="สนง. สหกรณ์จังหวัด"/>
    <m/>
  </r>
  <r>
    <x v="0"/>
    <x v="246"/>
    <x v="7"/>
    <s v="-"/>
    <s v="-"/>
    <n v="1"/>
    <n v="1"/>
    <n v="2"/>
    <n v="2"/>
    <n v="2"/>
    <s v="-"/>
    <m/>
    <m/>
    <s v="สนง. สหกรณ์จังหวัด"/>
    <m/>
  </r>
  <r>
    <x v="0"/>
    <x v="247"/>
    <x v="7"/>
    <s v="-"/>
    <s v="-"/>
    <n v="36"/>
    <n v="36"/>
    <n v="22"/>
    <n v="19"/>
    <n v="36"/>
    <s v="-"/>
    <m/>
    <m/>
    <s v="สนง. สหกรณ์จังหวัด"/>
    <m/>
  </r>
  <r>
    <x v="0"/>
    <x v="248"/>
    <x v="7"/>
    <s v="-"/>
    <s v="-"/>
    <n v="22"/>
    <n v="22"/>
    <n v="7"/>
    <n v="14"/>
    <n v="21"/>
    <s v="-"/>
    <m/>
    <m/>
    <s v="สนง. สหกรณ์จังหวัด"/>
    <m/>
  </r>
  <r>
    <x v="0"/>
    <x v="249"/>
    <x v="7"/>
    <s v="-"/>
    <s v="-"/>
    <n v="1"/>
    <n v="1"/>
    <n v="1"/>
    <s v="-"/>
    <s v="-"/>
    <s v="-"/>
    <m/>
    <m/>
    <s v="สนง. สหกรณ์จังหวัด"/>
    <m/>
  </r>
  <r>
    <x v="0"/>
    <x v="250"/>
    <x v="7"/>
    <s v="-"/>
    <s v="-"/>
    <s v="-"/>
    <s v="-"/>
    <s v="-"/>
    <s v="-"/>
    <s v="-"/>
    <s v="-"/>
    <m/>
    <m/>
    <s v="สนง. สหกรณ์จังหวัด"/>
    <m/>
  </r>
  <r>
    <x v="0"/>
    <x v="251"/>
    <x v="7"/>
    <s v="-"/>
    <s v="-"/>
    <s v="-"/>
    <s v="-"/>
    <s v="-"/>
    <s v="-"/>
    <s v="-"/>
    <s v="-"/>
    <m/>
    <m/>
    <s v="สนง. สหกรณ์จังหวัด"/>
    <m/>
  </r>
  <r>
    <x v="0"/>
    <x v="252"/>
    <x v="7"/>
    <s v="-"/>
    <s v="-"/>
    <n v="3"/>
    <n v="3"/>
    <n v="4"/>
    <n v="2"/>
    <n v="4"/>
    <s v="-"/>
    <m/>
    <m/>
    <s v="สนง. สหกรณ์จังหวัด"/>
    <m/>
  </r>
  <r>
    <x v="0"/>
    <x v="253"/>
    <x v="7"/>
    <s v="-"/>
    <s v="-"/>
    <n v="4"/>
    <n v="4"/>
    <n v="4"/>
    <n v="2"/>
    <n v="5"/>
    <s v="-"/>
    <m/>
    <m/>
    <s v="สนง. สหกรณ์จังหวัด"/>
    <m/>
  </r>
  <r>
    <x v="0"/>
    <x v="254"/>
    <x v="7"/>
    <s v="-"/>
    <s v="-"/>
    <n v="3"/>
    <n v="3"/>
    <n v="3"/>
    <s v="-"/>
    <n v="2"/>
    <s v="-"/>
    <m/>
    <m/>
    <s v="สนง. สหกรณ์จังหวัด"/>
    <m/>
  </r>
  <r>
    <x v="0"/>
    <x v="255"/>
    <x v="7"/>
    <s v="-"/>
    <s v="-"/>
    <n v="1"/>
    <n v="1"/>
    <n v="1"/>
    <s v="-"/>
    <n v="1"/>
    <s v="-"/>
    <m/>
    <m/>
    <s v="สนง. สหกรณ์จังหวัด"/>
    <m/>
  </r>
  <r>
    <x v="0"/>
    <x v="256"/>
    <x v="7"/>
    <s v="-"/>
    <s v="-"/>
    <n v="1"/>
    <n v="1"/>
    <n v="1"/>
    <n v="1"/>
    <n v="1"/>
    <s v="-"/>
    <m/>
    <m/>
    <s v="สนง. สหกรณ์จังหวัด"/>
    <m/>
  </r>
  <r>
    <x v="0"/>
    <x v="257"/>
    <x v="7"/>
    <s v="-"/>
    <s v="-"/>
    <n v="1"/>
    <n v="1"/>
    <n v="1"/>
    <s v="-"/>
    <n v="1"/>
    <s v="-"/>
    <m/>
    <m/>
    <s v="สนง. สหกรณ์จังหวัด"/>
    <m/>
  </r>
  <r>
    <x v="0"/>
    <x v="258"/>
    <x v="7"/>
    <s v="-"/>
    <s v="-"/>
    <s v="-"/>
    <s v="-"/>
    <s v="-"/>
    <s v="-"/>
    <s v="-"/>
    <s v="-"/>
    <m/>
    <m/>
    <s v="สนง. สหกรณ์จังหวัด"/>
    <m/>
  </r>
  <r>
    <x v="0"/>
    <x v="259"/>
    <x v="7"/>
    <s v="-"/>
    <s v="-"/>
    <s v="-"/>
    <s v="-"/>
    <s v="-"/>
    <s v="-"/>
    <s v="-"/>
    <s v="-"/>
    <m/>
    <m/>
    <s v="สนง. สหกรณ์จังหวัด"/>
    <m/>
  </r>
  <r>
    <x v="0"/>
    <x v="260"/>
    <x v="7"/>
    <s v="-"/>
    <s v="-"/>
    <s v="-"/>
    <s v="-"/>
    <s v="-"/>
    <s v="-"/>
    <s v="-"/>
    <s v="-"/>
    <m/>
    <m/>
    <s v="สนง. สหกรณ์จังหวัด"/>
    <m/>
  </r>
  <r>
    <x v="0"/>
    <x v="261"/>
    <x v="16"/>
    <s v="-"/>
    <s v="-"/>
    <n v="6016667"/>
    <n v="6646293.4000000004"/>
    <n v="6284740.5"/>
    <n v="5904644.5999999996"/>
    <n v="4352970.24"/>
    <s v="-"/>
    <m/>
    <m/>
    <s v="สำนักงานส่งเสริมการปกครองส่วนท้องถิ่นจังหวัด"/>
    <m/>
  </r>
  <r>
    <x v="0"/>
    <x v="262"/>
    <x v="16"/>
    <s v="-"/>
    <s v="-"/>
    <n v="778719.2"/>
    <n v="778607"/>
    <n v="733403.1"/>
    <n v="798106.6"/>
    <n v="999666.84"/>
    <s v="-"/>
    <m/>
    <m/>
    <s v="สำนักงานส่งเสริมการปกครองส่วนท้องถิ่นจังหวัด"/>
    <m/>
  </r>
  <r>
    <x v="0"/>
    <x v="263"/>
    <x v="16"/>
    <s v="-"/>
    <s v="-"/>
    <n v="2618007.2000000002"/>
    <n v="2938764.9"/>
    <n v="2725319.2"/>
    <n v="2893417.2"/>
    <n v="3030111.46"/>
    <s v="-"/>
    <m/>
    <m/>
    <s v="สำนักงานส่งเสริมการปกครองส่วนท้องถิ่นจังหวัด"/>
    <m/>
  </r>
  <r>
    <x v="0"/>
    <x v="264"/>
    <x v="16"/>
    <s v="-"/>
    <s v="-"/>
    <n v="2619940.6"/>
    <n v="2928921.5"/>
    <n v="2826018.2"/>
    <n v="3011227.4"/>
    <n v="323191.94"/>
    <s v="-"/>
    <m/>
    <m/>
    <s v="สำนักงานส่งเสริมการปกครองส่วนท้องถิ่นจังหวัด"/>
    <m/>
  </r>
  <r>
    <x v="0"/>
    <x v="265"/>
    <x v="16"/>
    <s v="-"/>
    <s v="-"/>
    <n v="4418744.2"/>
    <n v="4724350.4000000004"/>
    <n v="4842817.7"/>
    <n v="5406682"/>
    <n v="5450670.3399999999"/>
    <s v="-"/>
    <m/>
    <m/>
    <s v="สำนักงานส่งเสริมการปกครองส่วนท้องถิ่นจังหวัด"/>
    <m/>
  </r>
  <r>
    <x v="0"/>
    <x v="266"/>
    <x v="16"/>
    <s v="-"/>
    <s v="-"/>
    <n v="595511.69999999995"/>
    <n v="575125.6"/>
    <n v="587992.19999999995"/>
    <n v="640435"/>
    <n v="633587.06999999995"/>
    <s v="-"/>
    <m/>
    <m/>
    <s v="สำนักงานส่งเสริมการปกครองส่วนท้องถิ่นจังหวัด"/>
    <m/>
  </r>
  <r>
    <x v="0"/>
    <x v="267"/>
    <x v="16"/>
    <s v="-"/>
    <s v="-"/>
    <n v="2128748.1"/>
    <n v="2274246.4"/>
    <n v="2243330.2999999998"/>
    <n v="2423551.6"/>
    <n v="2443473.8199999998"/>
    <s v="-"/>
    <m/>
    <m/>
    <s v="สำนักงานส่งเสริมการปกครองส่วนท้องถิ่นจังหวัด"/>
    <m/>
  </r>
  <r>
    <x v="0"/>
    <x v="268"/>
    <x v="16"/>
    <s v="-"/>
    <s v="-"/>
    <n v="1694484.4"/>
    <n v="1874978.4"/>
    <n v="2011495.2"/>
    <n v="2342695.5"/>
    <n v="2373609.4500000002"/>
    <s v="-"/>
    <m/>
    <m/>
    <s v="สำนักงานส่งเสริมการปกครองส่วนท้องถิ่นจังหวัด"/>
    <m/>
  </r>
  <r>
    <x v="0"/>
    <x v="269"/>
    <x v="8"/>
    <s v="-"/>
    <s v="-"/>
    <n v="1714407.4000000001"/>
    <n v="1981326.8"/>
    <n v="2092434.4000000001"/>
    <n v="2170645728"/>
    <n v="2163573201"/>
    <s v="-"/>
    <m/>
    <m/>
    <s v="สนง. สรรพากรพื้นที่ กาญจนบุรี"/>
    <m/>
  </r>
  <r>
    <x v="0"/>
    <x v="270"/>
    <x v="8"/>
    <s v="-"/>
    <s v="-"/>
    <n v="569830.19999999995"/>
    <n v="707019.9"/>
    <n v="618706.9"/>
    <n v="659651418"/>
    <n v="593142030"/>
    <s v="-"/>
    <m/>
    <m/>
    <s v="สนง. สรรพากรพื้นที่ กาญจนบุรี"/>
    <m/>
  </r>
  <r>
    <x v="0"/>
    <x v="271"/>
    <x v="8"/>
    <s v="-"/>
    <s v="-"/>
    <n v="25316.9"/>
    <n v="29782.7"/>
    <n v="33445.1"/>
    <n v="34140700"/>
    <n v="38297932"/>
    <s v="-"/>
    <m/>
    <m/>
    <s v="สนง. สรรพากรพื้นที่ กาญจนบุรี"/>
    <m/>
  </r>
  <r>
    <x v="0"/>
    <x v="272"/>
    <x v="8"/>
    <s v="-"/>
    <s v="-"/>
    <n v="60620.9"/>
    <n v="64836.5"/>
    <n v="58738.400000000001"/>
    <n v="60034337"/>
    <n v="63892317"/>
    <s v="-"/>
    <m/>
    <m/>
    <s v="สนง. สรรพากรพื้นที่ กาญจนบุรี"/>
    <m/>
  </r>
  <r>
    <x v="0"/>
    <x v="273"/>
    <x v="8"/>
    <s v="-"/>
    <s v="-"/>
    <n v="9219.1"/>
    <n v="8185.3"/>
    <n v="9351.9"/>
    <n v="8275438"/>
    <n v="8544332"/>
    <s v="-"/>
    <m/>
    <m/>
    <s v="สนง. สรรพากรพื้นที่ กาญจนบุรี"/>
    <m/>
  </r>
  <r>
    <x v="0"/>
    <x v="274"/>
    <x v="8"/>
    <s v="-"/>
    <s v="-"/>
    <n v="446778.6"/>
    <n v="512243.1"/>
    <n v="570338.69999999995"/>
    <n v="632350161"/>
    <n v="617762715"/>
    <s v="-"/>
    <m/>
    <m/>
    <s v="สนง. สรรพากรพื้นที่ กาญจนบุรี"/>
    <m/>
  </r>
  <r>
    <x v="0"/>
    <x v="275"/>
    <x v="8"/>
    <s v="-"/>
    <s v="-"/>
    <n v="442700.2"/>
    <n v="480487.9"/>
    <n v="611272.30000000005"/>
    <n v="573223182"/>
    <n v="604409047"/>
    <s v="-"/>
    <m/>
    <m/>
    <s v="สนง. สรรพากรพื้นที่ กาญจนบุรี"/>
    <m/>
  </r>
  <r>
    <x v="0"/>
    <x v="276"/>
    <x v="8"/>
    <s v="-"/>
    <s v="-"/>
    <n v="18939.599999999999"/>
    <n v="25633.3"/>
    <n v="25672.9"/>
    <n v="24729017"/>
    <n v="24199051"/>
    <s v="-"/>
    <m/>
    <m/>
    <s v="สนง. สรรพากรพื้นที่ กาญจนบุรี"/>
    <m/>
  </r>
  <r>
    <x v="0"/>
    <x v="277"/>
    <x v="8"/>
    <s v="-"/>
    <s v="-"/>
    <n v="14702.5"/>
    <n v="17164.3"/>
    <n v="18961"/>
    <n v="17789210"/>
    <n v="19417313"/>
    <s v="-"/>
    <m/>
    <m/>
    <s v="สนง. สรรพากรพื้นที่ กาญจนบุรี"/>
    <m/>
  </r>
  <r>
    <x v="0"/>
    <x v="278"/>
    <x v="8"/>
    <s v="-"/>
    <s v="-"/>
    <n v="40714.9"/>
    <n v="54219.1"/>
    <n v="50730.400000000001"/>
    <n v="53115081"/>
    <n v="59444575"/>
    <s v="-"/>
    <m/>
    <m/>
    <s v="สนง. สรรพากรพื้นที่ กาญจนบุรี"/>
    <m/>
  </r>
  <r>
    <x v="0"/>
    <x v="279"/>
    <x v="8"/>
    <s v="-"/>
    <s v="-"/>
    <n v="33930.5"/>
    <n v="33873.599999999999"/>
    <n v="39912.1"/>
    <n v="51961670"/>
    <n v="71487825"/>
    <s v="-"/>
    <m/>
    <m/>
    <s v="สนง. สรรพากรพื้นที่ กาญจนบุรี"/>
    <m/>
  </r>
  <r>
    <x v="0"/>
    <x v="280"/>
    <x v="8"/>
    <s v="-"/>
    <s v="-"/>
    <n v="18416.8"/>
    <n v="21416.9"/>
    <n v="25518.799999999999"/>
    <n v="23545512"/>
    <n v="22482209"/>
    <s v="-"/>
    <m/>
    <m/>
    <s v="สนง. สรรพากรพื้นที่ กาญจนบุรี"/>
    <m/>
  </r>
  <r>
    <x v="0"/>
    <x v="281"/>
    <x v="8"/>
    <s v="-"/>
    <s v="-"/>
    <n v="7427.1"/>
    <n v="7401"/>
    <n v="10150.6"/>
    <n v="9840951"/>
    <n v="8074490"/>
    <s v="-"/>
    <m/>
    <m/>
    <s v="สนง. สรรพากรพื้นที่ กาญจนบุรี"/>
    <m/>
  </r>
  <r>
    <x v="0"/>
    <x v="282"/>
    <x v="8"/>
    <s v="-"/>
    <s v="-"/>
    <n v="25810.1"/>
    <n v="19063.2"/>
    <n v="19635.3"/>
    <n v="21989051"/>
    <n v="32419365"/>
    <s v="-"/>
    <m/>
    <m/>
    <s v="สนง. สรรพากรพื้นที่ กาญจนบุรี"/>
    <m/>
  </r>
  <r>
    <x v="0"/>
    <x v="283"/>
    <x v="8"/>
    <s v="-"/>
    <s v="-"/>
    <n v="1507020752.8"/>
    <n v="1379330098.0999999"/>
    <n v="1640860380.4000001"/>
    <n v="1564825298.7"/>
    <n v="1302011131"/>
    <s v="-"/>
    <m/>
    <m/>
    <s v="สนง. สรรพสามิตพื้นที่ กาญจนบุรี"/>
    <m/>
  </r>
  <r>
    <x v="0"/>
    <x v="284"/>
    <x v="10"/>
    <s v="-"/>
    <s v="-"/>
    <n v="267"/>
    <n v="309"/>
    <n v="345"/>
    <n v="518"/>
    <n v="378"/>
    <s v="-"/>
    <m/>
    <m/>
    <s v="สนง. พัฒนาธุรกิจการค้าจังหวัด"/>
    <m/>
  </r>
  <r>
    <x v="0"/>
    <x v="285"/>
    <x v="10"/>
    <s v="-"/>
    <s v="-"/>
    <n v="92"/>
    <n v="85"/>
    <n v="116"/>
    <n v="180"/>
    <n v="133"/>
    <s v="-"/>
    <m/>
    <m/>
    <s v="สนง. พัฒนาธุรกิจการค้าจังหวัด"/>
    <m/>
  </r>
  <r>
    <x v="0"/>
    <x v="286"/>
    <x v="10"/>
    <s v="-"/>
    <s v="-"/>
    <n v="12"/>
    <n v="12"/>
    <n v="14"/>
    <n v="18"/>
    <n v="16"/>
    <s v="-"/>
    <m/>
    <m/>
    <s v="สนง. พัฒนาธุรกิจการค้าจังหวัด"/>
    <m/>
  </r>
  <r>
    <x v="0"/>
    <x v="287"/>
    <x v="10"/>
    <s v="-"/>
    <s v="-"/>
    <n v="8"/>
    <n v="14"/>
    <n v="13"/>
    <n v="18"/>
    <n v="21"/>
    <s v="-"/>
    <m/>
    <m/>
    <s v="สนง. พัฒนาธุรกิจการค้าจังหวัด"/>
    <m/>
  </r>
  <r>
    <x v="0"/>
    <x v="288"/>
    <x v="10"/>
    <s v="-"/>
    <s v="-"/>
    <n v="4"/>
    <n v="8"/>
    <n v="8"/>
    <n v="9"/>
    <n v="5"/>
    <s v="-"/>
    <m/>
    <m/>
    <s v="สนง. พัฒนาธุรกิจการค้าจังหวัด"/>
    <m/>
  </r>
  <r>
    <x v="0"/>
    <x v="289"/>
    <x v="10"/>
    <s v="-"/>
    <s v="-"/>
    <n v="55"/>
    <n v="60"/>
    <n v="89"/>
    <n v="104"/>
    <n v="65"/>
    <s v="-"/>
    <m/>
    <m/>
    <s v="สนง. พัฒนาธุรกิจการค้าจังหวัด"/>
    <m/>
  </r>
  <r>
    <x v="0"/>
    <x v="290"/>
    <x v="10"/>
    <s v="-"/>
    <s v="-"/>
    <n v="54"/>
    <n v="62"/>
    <n v="54"/>
    <n v="78"/>
    <n v="71"/>
    <s v="-"/>
    <m/>
    <m/>
    <s v="สนง. พัฒนาธุรกิจการค้าจังหวัด"/>
    <m/>
  </r>
  <r>
    <x v="0"/>
    <x v="291"/>
    <x v="10"/>
    <s v="-"/>
    <s v="-"/>
    <n v="8"/>
    <n v="8"/>
    <n v="8"/>
    <n v="16"/>
    <n v="12"/>
    <s v="-"/>
    <m/>
    <m/>
    <s v="สนง. พัฒนาธุรกิจการค้าจังหวัด"/>
    <m/>
  </r>
  <r>
    <x v="0"/>
    <x v="292"/>
    <x v="10"/>
    <s v="-"/>
    <s v="-"/>
    <n v="3"/>
    <n v="7"/>
    <n v="4"/>
    <n v="10"/>
    <n v="8"/>
    <s v="-"/>
    <m/>
    <m/>
    <s v="สนง. พัฒนาธุรกิจการค้าจังหวัด"/>
    <m/>
  </r>
  <r>
    <x v="0"/>
    <x v="293"/>
    <x v="10"/>
    <s v="-"/>
    <s v="-"/>
    <n v="14"/>
    <n v="19"/>
    <n v="15"/>
    <n v="36"/>
    <n v="16"/>
    <s v="-"/>
    <m/>
    <m/>
    <s v="สนง. พัฒนาธุรกิจการค้าจังหวัด"/>
    <m/>
  </r>
  <r>
    <x v="0"/>
    <x v="294"/>
    <x v="10"/>
    <s v="-"/>
    <s v="-"/>
    <n v="7"/>
    <n v="6"/>
    <n v="4"/>
    <n v="16"/>
    <n v="16"/>
    <s v="-"/>
    <m/>
    <m/>
    <s v="สนง. พัฒนาธุรกิจการค้าจังหวัด"/>
    <m/>
  </r>
  <r>
    <x v="0"/>
    <x v="295"/>
    <x v="10"/>
    <s v="-"/>
    <s v="-"/>
    <n v="4"/>
    <n v="8"/>
    <n v="9"/>
    <n v="15"/>
    <n v="7"/>
    <s v="-"/>
    <m/>
    <m/>
    <s v="สนง. พัฒนาธุรกิจการค้าจังหวัด"/>
    <m/>
  </r>
  <r>
    <x v="0"/>
    <x v="296"/>
    <x v="10"/>
    <s v="-"/>
    <s v="-"/>
    <n v="2"/>
    <n v="9"/>
    <n v="2"/>
    <n v="10"/>
    <n v="6"/>
    <s v="-"/>
    <m/>
    <m/>
    <s v="สนง. พัฒนาธุรกิจการค้าจังหวัด"/>
    <m/>
  </r>
  <r>
    <x v="0"/>
    <x v="297"/>
    <x v="10"/>
    <s v="-"/>
    <s v="-"/>
    <n v="4"/>
    <n v="11"/>
    <n v="9"/>
    <n v="8"/>
    <n v="2"/>
    <s v="-"/>
    <m/>
    <m/>
    <s v="สนง. พัฒนาธุรกิจการค้าจังหวัด"/>
    <m/>
  </r>
  <r>
    <x v="0"/>
    <x v="298"/>
    <x v="0"/>
    <s v="-"/>
    <s v="-"/>
    <n v="1351"/>
    <n v="680"/>
    <n v="727"/>
    <n v="1034"/>
    <n v="29024.68"/>
    <s v="-"/>
    <m/>
    <m/>
    <s v="สนง. พัฒนาธุรกิจการค้าจังหวัด"/>
    <m/>
  </r>
  <r>
    <x v="0"/>
    <x v="299"/>
    <x v="0"/>
    <s v="-"/>
    <s v="-"/>
    <n v="265"/>
    <n v="281"/>
    <n v="188"/>
    <n v="358"/>
    <n v="7284.99"/>
    <s v="-"/>
    <m/>
    <m/>
    <s v="สนง. พัฒนาธุรกิจการค้าจังหวัด"/>
    <m/>
  </r>
  <r>
    <x v="0"/>
    <x v="300"/>
    <x v="0"/>
    <s v="-"/>
    <s v="-"/>
    <n v="17"/>
    <n v="14"/>
    <n v="20"/>
    <n v="28"/>
    <n v="315.01"/>
    <s v="-"/>
    <m/>
    <m/>
    <s v="สนง. พัฒนาธุรกิจการค้าจังหวัด"/>
    <m/>
  </r>
  <r>
    <x v="0"/>
    <x v="301"/>
    <x v="0"/>
    <s v="-"/>
    <s v="-"/>
    <n v="20"/>
    <n v="16"/>
    <n v="20"/>
    <n v="31"/>
    <n v="802.98"/>
    <s v="-"/>
    <m/>
    <m/>
    <s v="สนง. พัฒนาธุรกิจการค้าจังหวัด"/>
    <m/>
  </r>
  <r>
    <x v="0"/>
    <x v="302"/>
    <x v="0"/>
    <s v="-"/>
    <s v="-"/>
    <n v="8"/>
    <n v="8"/>
    <n v="10"/>
    <n v="13"/>
    <n v="60.4"/>
    <s v="-"/>
    <m/>
    <m/>
    <s v="สนง. พัฒนาธุรกิจการค้าจังหวัด"/>
    <m/>
  </r>
  <r>
    <x v="0"/>
    <x v="303"/>
    <x v="0"/>
    <s v="-"/>
    <s v="-"/>
    <n v="904"/>
    <n v="159"/>
    <n v="110"/>
    <n v="205"/>
    <n v="8310.5400000000009"/>
    <s v="-"/>
    <m/>
    <m/>
    <s v="สนง. พัฒนาธุรกิจการค้าจังหวัด"/>
    <m/>
  </r>
  <r>
    <x v="0"/>
    <x v="304"/>
    <x v="0"/>
    <s v="-"/>
    <s v="-"/>
    <n v="74"/>
    <n v="114"/>
    <n v="308"/>
    <n v="185"/>
    <n v="7066.92"/>
    <s v="-"/>
    <m/>
    <m/>
    <s v="สนง. พัฒนาธุรกิจการค้าจังหวัด"/>
    <m/>
  </r>
  <r>
    <x v="0"/>
    <x v="305"/>
    <x v="0"/>
    <s v="-"/>
    <s v="-"/>
    <n v="9"/>
    <n v="8"/>
    <n v="9"/>
    <n v="29"/>
    <n v="260.8"/>
    <s v="-"/>
    <m/>
    <m/>
    <s v="สนง. พัฒนาธุรกิจการค้าจังหวัด"/>
    <m/>
  </r>
  <r>
    <x v="0"/>
    <x v="306"/>
    <x v="0"/>
    <s v="-"/>
    <s v="-"/>
    <n v="4"/>
    <n v="6"/>
    <n v="3"/>
    <n v="20"/>
    <n v="88.1"/>
    <s v="-"/>
    <m/>
    <m/>
    <s v="สนง. พัฒนาธุรกิจการค้าจังหวัด"/>
    <m/>
  </r>
  <r>
    <x v="0"/>
    <x v="307"/>
    <x v="0"/>
    <s v="-"/>
    <s v="-"/>
    <n v="27"/>
    <n v="23"/>
    <n v="19"/>
    <n v="81"/>
    <n v="768.53"/>
    <s v="-"/>
    <m/>
    <m/>
    <s v="สนง. พัฒนาธุรกิจการค้าจังหวัด"/>
    <m/>
  </r>
  <r>
    <x v="0"/>
    <x v="308"/>
    <x v="0"/>
    <s v="-"/>
    <s v="-"/>
    <n v="10"/>
    <n v="6"/>
    <n v="5"/>
    <n v="36"/>
    <n v="410.4"/>
    <s v="-"/>
    <m/>
    <m/>
    <s v="สนง. พัฒนาธุรกิจการค้าจังหวัด"/>
    <m/>
  </r>
  <r>
    <x v="0"/>
    <x v="309"/>
    <x v="0"/>
    <s v="-"/>
    <s v="-"/>
    <n v="4"/>
    <n v="10"/>
    <n v="15"/>
    <n v="25"/>
    <n v="301.35000000000002"/>
    <s v="-"/>
    <m/>
    <m/>
    <s v="สนง. พัฒนาธุรกิจการค้าจังหวัด"/>
    <m/>
  </r>
  <r>
    <x v="0"/>
    <x v="310"/>
    <x v="0"/>
    <s v="-"/>
    <s v="-"/>
    <n v="2"/>
    <n v="11"/>
    <n v="6"/>
    <n v="16"/>
    <n v="227.13"/>
    <s v="-"/>
    <m/>
    <m/>
    <s v="สนง. พัฒนาธุรกิจการค้าจังหวัด"/>
    <m/>
  </r>
  <r>
    <x v="0"/>
    <x v="311"/>
    <x v="0"/>
    <s v="-"/>
    <s v="-"/>
    <n v="7"/>
    <n v="24"/>
    <n v="15"/>
    <n v="8"/>
    <n v="3127.53"/>
    <s v="-"/>
    <m/>
    <m/>
    <s v="สนง. พัฒนาธุรกิจการค้าจังหวัด"/>
    <m/>
  </r>
  <r>
    <x v="1"/>
    <x v="312"/>
    <x v="9"/>
    <s v="-"/>
    <s v="-"/>
    <n v="848198"/>
    <n v="882146"/>
    <n v="885112"/>
    <n v="887979"/>
    <n v="893151"/>
    <n v="895290"/>
    <m/>
    <m/>
    <s v="กรมการปกครองกระทรวงมหาดไทย"/>
    <m/>
  </r>
  <r>
    <x v="1"/>
    <x v="313"/>
    <x v="9"/>
    <s v="-"/>
    <s v="-"/>
    <n v="162652"/>
    <n v="169658"/>
    <n v="170808"/>
    <n v="171344"/>
    <n v="172956"/>
    <n v="172956"/>
    <m/>
    <m/>
    <s v="กรมการปกครองกระทรวงมหาดไทย"/>
    <m/>
  </r>
  <r>
    <x v="1"/>
    <x v="314"/>
    <x v="9"/>
    <s v="-"/>
    <s v="-"/>
    <n v="53391"/>
    <n v="62212"/>
    <n v="62652"/>
    <n v="63165"/>
    <n v="63740"/>
    <n v="64116"/>
    <m/>
    <m/>
    <s v="กรมการปกครองกระทรวงมหาดไทย"/>
    <m/>
  </r>
  <r>
    <x v="1"/>
    <x v="315"/>
    <x v="9"/>
    <s v="-"/>
    <s v="-"/>
    <n v="56938"/>
    <n v="57151"/>
    <n v="57319"/>
    <n v="57436"/>
    <n v="57553"/>
    <n v="57619"/>
    <m/>
    <m/>
    <s v="กรมการปกครองกระทรวงมหาดไทย"/>
    <m/>
  </r>
  <r>
    <x v="1"/>
    <x v="316"/>
    <x v="9"/>
    <s v="-"/>
    <s v="-"/>
    <n v="25465"/>
    <n v="26471"/>
    <n v="26571"/>
    <n v="26680"/>
    <n v="26788"/>
    <n v="26886"/>
    <m/>
    <m/>
    <s v="กรมการปกครองกระทรวงมหาดไทย"/>
    <m/>
  </r>
  <r>
    <x v="1"/>
    <x v="317"/>
    <x v="9"/>
    <s v="-"/>
    <s v="-"/>
    <n v="135684"/>
    <n v="136274"/>
    <n v="136124"/>
    <n v="136368"/>
    <n v="136404"/>
    <n v="136220"/>
    <m/>
    <m/>
    <s v="กรมการปกครองกระทรวงมหาดไทย"/>
    <m/>
  </r>
  <r>
    <x v="1"/>
    <x v="318"/>
    <x v="9"/>
    <s v="-"/>
    <s v="-"/>
    <n v="106620"/>
    <n v="107320"/>
    <n v="107408"/>
    <n v="107719"/>
    <n v="108008"/>
    <n v="108217"/>
    <m/>
    <m/>
    <s v="กรมการปกครองกระทรวงมหาดไทย"/>
    <m/>
  </r>
  <r>
    <x v="1"/>
    <x v="319"/>
    <x v="9"/>
    <s v="-"/>
    <s v="-"/>
    <n v="58908"/>
    <n v="66400"/>
    <n v="67018"/>
    <n v="67697"/>
    <n v="68217"/>
    <n v="68569"/>
    <m/>
    <m/>
    <s v="กรมการปกครองกระทรวงมหาดไทย"/>
    <m/>
  </r>
  <r>
    <x v="1"/>
    <x v="320"/>
    <x v="9"/>
    <s v="-"/>
    <s v="-"/>
    <n v="38971"/>
    <n v="45731"/>
    <n v="46343"/>
    <n v="47122"/>
    <n v="47917"/>
    <n v="48694"/>
    <m/>
    <m/>
    <s v="กรมการปกครองกระทรวงมหาดไทย"/>
    <m/>
  </r>
  <r>
    <x v="1"/>
    <x v="321"/>
    <x v="9"/>
    <s v="-"/>
    <s v="-"/>
    <n v="53251"/>
    <n v="53404"/>
    <n v="53306"/>
    <n v="53292"/>
    <n v="53263"/>
    <n v="53169"/>
    <m/>
    <m/>
    <s v="กรมการปกครองกระทรวงมหาดไทย"/>
    <m/>
  </r>
  <r>
    <x v="1"/>
    <x v="322"/>
    <x v="9"/>
    <s v="-"/>
    <s v="-"/>
    <n v="57220"/>
    <n v="57518"/>
    <n v="57661"/>
    <n v="57405"/>
    <n v="58114"/>
    <n v="58397"/>
    <m/>
    <m/>
    <s v="กรมการปกครองกระทรวงมหาดไทย"/>
    <m/>
  </r>
  <r>
    <x v="1"/>
    <x v="323"/>
    <x v="9"/>
    <s v="-"/>
    <s v="-"/>
    <n v="33827"/>
    <n v="34217"/>
    <n v="34235"/>
    <n v="34328"/>
    <n v="34419"/>
    <n v="34539"/>
    <m/>
    <m/>
    <s v="กรมการปกครองกระทรวงมหาดไทย"/>
    <m/>
  </r>
  <r>
    <x v="1"/>
    <x v="324"/>
    <x v="9"/>
    <s v="-"/>
    <s v="-"/>
    <n v="31118"/>
    <n v="31369"/>
    <n v="31353"/>
    <n v="31364"/>
    <n v="31430"/>
    <n v="31556"/>
    <m/>
    <m/>
    <s v="กรมการปกครองกระทรวงมหาดไทย"/>
    <m/>
  </r>
  <r>
    <x v="1"/>
    <x v="325"/>
    <x v="9"/>
    <s v="-"/>
    <s v="-"/>
    <n v="34153"/>
    <n v="34421"/>
    <n v="34314"/>
    <n v="34059"/>
    <n v="34342"/>
    <n v="34352"/>
    <m/>
    <m/>
    <s v="กรมการปกครองกระทรวงมหาดไทย"/>
    <m/>
  </r>
  <r>
    <x v="1"/>
    <x v="326"/>
    <x v="9"/>
    <s v="-"/>
    <s v="-"/>
    <n v="151702"/>
    <n v="150596"/>
    <n v="149091"/>
    <n v="147759"/>
    <n v="146543"/>
    <s v="-"/>
    <m/>
    <m/>
    <s v="กรมการปกครองกระทรวงมหาดไทย"/>
    <m/>
  </r>
  <r>
    <x v="1"/>
    <x v="327"/>
    <x v="9"/>
    <s v="-"/>
    <s v="-"/>
    <n v="27465"/>
    <n v="27159"/>
    <n v="26873"/>
    <n v="26552"/>
    <n v="26058"/>
    <s v="-"/>
    <m/>
    <m/>
    <s v="กรมการปกครองกระทรวงมหาดไทย"/>
    <m/>
  </r>
  <r>
    <x v="1"/>
    <x v="328"/>
    <x v="9"/>
    <s v="-"/>
    <s v="-"/>
    <n v="9780"/>
    <n v="9784"/>
    <n v="9743"/>
    <n v="9757"/>
    <n v="9907"/>
    <s v="-"/>
    <m/>
    <m/>
    <s v="กรมการปกครองกระทรวงมหาดไทย"/>
    <m/>
  </r>
  <r>
    <x v="1"/>
    <x v="329"/>
    <x v="9"/>
    <s v="-"/>
    <s v="-"/>
    <n v="11280"/>
    <n v="11110"/>
    <n v="10970"/>
    <n v="10788"/>
    <n v="10548"/>
    <s v="-"/>
    <m/>
    <m/>
    <s v="กรมการปกครองกระทรวงมหาดไทย"/>
    <m/>
  </r>
  <r>
    <x v="1"/>
    <x v="330"/>
    <x v="9"/>
    <s v="-"/>
    <s v="-"/>
    <n v="5302"/>
    <n v="5292"/>
    <n v="5222"/>
    <n v="5161"/>
    <n v="5061"/>
    <s v="-"/>
    <m/>
    <m/>
    <s v="กรมการปกครองกระทรวงมหาดไทย"/>
    <m/>
  </r>
  <r>
    <x v="1"/>
    <x v="331"/>
    <x v="9"/>
    <s v="-"/>
    <s v="-"/>
    <n v="23287"/>
    <n v="22937"/>
    <n v="22605"/>
    <n v="22188"/>
    <n v="21674"/>
    <s v="-"/>
    <m/>
    <m/>
    <s v="กรมการปกครองกระทรวงมหาดไทย"/>
    <m/>
  </r>
  <r>
    <x v="1"/>
    <x v="332"/>
    <x v="9"/>
    <s v="-"/>
    <s v="-"/>
    <n v="18253"/>
    <n v="18018"/>
    <n v="17810"/>
    <n v="17511"/>
    <n v="17265"/>
    <s v="-"/>
    <m/>
    <m/>
    <s v="กรมการปกครองกระทรวงมหาดไทย"/>
    <m/>
  </r>
  <r>
    <x v="1"/>
    <x v="333"/>
    <x v="9"/>
    <s v="-"/>
    <s v="-"/>
    <n v="9462"/>
    <n v="9672"/>
    <n v="9825"/>
    <n v="10298"/>
    <n v="10566"/>
    <s v="-"/>
    <m/>
    <m/>
    <s v="กรมการปกครองกระทรวงมหาดไทย"/>
    <m/>
  </r>
  <r>
    <x v="1"/>
    <x v="334"/>
    <x v="9"/>
    <s v="-"/>
    <s v="-"/>
    <n v="6632"/>
    <n v="6723"/>
    <n v="6723"/>
    <n v="6846"/>
    <n v="7246"/>
    <s v="-"/>
    <m/>
    <m/>
    <s v="กรมการปกครองกระทรวงมหาดไทย"/>
    <m/>
  </r>
  <r>
    <x v="1"/>
    <x v="335"/>
    <x v="9"/>
    <s v="-"/>
    <s v="-"/>
    <n v="9272"/>
    <n v="9154"/>
    <n v="8991"/>
    <n v="8855"/>
    <n v="8708"/>
    <s v="-"/>
    <m/>
    <m/>
    <s v="กรมการปกครองกระทรวงมหาดไทย"/>
    <m/>
  </r>
  <r>
    <x v="1"/>
    <x v="336"/>
    <x v="9"/>
    <s v="-"/>
    <s v="-"/>
    <n v="11413"/>
    <n v="11319"/>
    <n v="11158"/>
    <n v="10947"/>
    <n v="10912"/>
    <s v="-"/>
    <m/>
    <m/>
    <s v="กรมการปกครองกระทรวงมหาดไทย"/>
    <m/>
  </r>
  <r>
    <x v="1"/>
    <x v="337"/>
    <x v="9"/>
    <s v="-"/>
    <s v="-"/>
    <n v="6639"/>
    <n v="6611"/>
    <n v="6558"/>
    <n v="6473"/>
    <n v="6330"/>
    <s v="-"/>
    <m/>
    <m/>
    <s v="กรมการปกครองกระทรวงมหาดไทย"/>
    <m/>
  </r>
  <r>
    <x v="1"/>
    <x v="338"/>
    <x v="9"/>
    <s v="-"/>
    <s v="-"/>
    <n v="6418"/>
    <n v="6391"/>
    <n v="6283"/>
    <n v="6208"/>
    <n v="6132"/>
    <s v="-"/>
    <m/>
    <m/>
    <s v="กรมการปกครองกระทรวงมหาดไทย"/>
    <m/>
  </r>
  <r>
    <x v="1"/>
    <x v="339"/>
    <x v="9"/>
    <s v="-"/>
    <s v="-"/>
    <n v="6509"/>
    <n v="6426"/>
    <n v="6330"/>
    <n v="6175"/>
    <n v="6136"/>
    <s v="-"/>
    <m/>
    <m/>
    <s v="กรมการปกครองกระทรวงมหาดไทย"/>
    <m/>
  </r>
  <r>
    <x v="1"/>
    <x v="340"/>
    <x v="9"/>
    <s v="-"/>
    <s v="-"/>
    <n v="532916"/>
    <n v="535547"/>
    <n v="535389"/>
    <n v="533537"/>
    <n v="534746"/>
    <s v="-"/>
    <m/>
    <m/>
    <s v="กรมการปกครองกระทรวงมหาดไทย"/>
    <m/>
  </r>
  <r>
    <x v="1"/>
    <x v="341"/>
    <x v="9"/>
    <s v="-"/>
    <s v="-"/>
    <n v="110542"/>
    <n v="111785"/>
    <n v="111834"/>
    <n v="111020"/>
    <n v="111365"/>
    <s v="-"/>
    <m/>
    <m/>
    <s v="กรมการปกครองกระทรวงมหาดไทย"/>
    <m/>
  </r>
  <r>
    <x v="1"/>
    <x v="342"/>
    <x v="9"/>
    <s v="-"/>
    <s v="-"/>
    <n v="31346"/>
    <n v="31492"/>
    <n v="31621"/>
    <n v="31635"/>
    <n v="31849"/>
    <s v="-"/>
    <m/>
    <m/>
    <s v="กรมการปกครองกระทรวงมหาดไทย"/>
    <m/>
  </r>
  <r>
    <x v="1"/>
    <x v="343"/>
    <x v="9"/>
    <s v="-"/>
    <s v="-"/>
    <n v="38092"/>
    <n v="38151"/>
    <n v="38179"/>
    <n v="38101"/>
    <n v="38000"/>
    <s v="-"/>
    <m/>
    <m/>
    <s v="กรมการปกครองกระทรวงมหาดไทย"/>
    <m/>
  </r>
  <r>
    <x v="1"/>
    <x v="344"/>
    <x v="9"/>
    <s v="-"/>
    <s v="-"/>
    <n v="15852"/>
    <n v="15978"/>
    <n v="16157"/>
    <n v="16270"/>
    <n v="16325"/>
    <s v="-"/>
    <m/>
    <m/>
    <s v="กรมการปกครองกระทรวงมหาดไทย"/>
    <m/>
  </r>
  <r>
    <x v="1"/>
    <x v="345"/>
    <x v="9"/>
    <s v="-"/>
    <s v="-"/>
    <n v="87527"/>
    <n v="87406"/>
    <n v="87150"/>
    <n v="86725"/>
    <n v="86144"/>
    <s v="-"/>
    <m/>
    <m/>
    <s v="กรมการปกครองกระทรวงมหาดไทย"/>
    <m/>
  </r>
  <r>
    <x v="1"/>
    <x v="346"/>
    <x v="9"/>
    <s v="-"/>
    <s v="-"/>
    <n v="70300"/>
    <n v="70287"/>
    <n v="69967"/>
    <n v="69770"/>
    <n v="69479"/>
    <s v="-"/>
    <m/>
    <m/>
    <s v="กรมการปกครองกระทรวงมหาดไทย"/>
    <m/>
  </r>
  <r>
    <x v="1"/>
    <x v="347"/>
    <x v="9"/>
    <s v="-"/>
    <s v="-"/>
    <n v="27022"/>
    <n v="27060"/>
    <n v="27105"/>
    <n v="27271"/>
    <n v="27907"/>
    <s v="-"/>
    <m/>
    <m/>
    <s v="กรมการปกครองกระทรวงมหาดไทย"/>
    <m/>
  </r>
  <r>
    <x v="1"/>
    <x v="348"/>
    <x v="9"/>
    <s v="-"/>
    <s v="-"/>
    <n v="13818"/>
    <n v="14354"/>
    <n v="14559"/>
    <n v="14901"/>
    <n v="15774"/>
    <s v="-"/>
    <m/>
    <m/>
    <s v="กรมการปกครองกระทรวงมหาดไทย"/>
    <m/>
  </r>
  <r>
    <x v="1"/>
    <x v="349"/>
    <x v="9"/>
    <s v="-"/>
    <s v="-"/>
    <n v="35444"/>
    <n v="35444"/>
    <n v="35219"/>
    <n v="34918"/>
    <n v="34668"/>
    <s v="-"/>
    <m/>
    <m/>
    <s v="กรมการปกครองกระทรวงมหาดไทย"/>
    <m/>
  </r>
  <r>
    <x v="1"/>
    <x v="350"/>
    <x v="9"/>
    <s v="-"/>
    <s v="-"/>
    <n v="38056"/>
    <n v="38180"/>
    <n v="38248"/>
    <n v="37905"/>
    <n v="38242"/>
    <s v="-"/>
    <m/>
    <m/>
    <s v="กรมการปกครองกระทรวงมหาดไทย"/>
    <m/>
  </r>
  <r>
    <x v="1"/>
    <x v="351"/>
    <x v="9"/>
    <s v="-"/>
    <s v="-"/>
    <n v="22016"/>
    <n v="22184"/>
    <n v="22260"/>
    <n v="22271"/>
    <n v="22289"/>
    <s v="-"/>
    <m/>
    <m/>
    <s v="กรมการปกครองกระทรวงมหาดไทย"/>
    <m/>
  </r>
  <r>
    <x v="1"/>
    <x v="352"/>
    <x v="9"/>
    <s v="-"/>
    <s v="-"/>
    <n v="20779"/>
    <n v="20897"/>
    <n v="20876"/>
    <n v="20784"/>
    <n v="20712"/>
    <s v="-"/>
    <m/>
    <m/>
    <s v="กรมการปกครองกระทรวงมหาดไทย"/>
    <m/>
  </r>
  <r>
    <x v="1"/>
    <x v="353"/>
    <x v="9"/>
    <s v="-"/>
    <s v="-"/>
    <n v="22122"/>
    <n v="22329"/>
    <n v="22214"/>
    <n v="21966"/>
    <n v="21992"/>
    <s v="-"/>
    <m/>
    <m/>
    <s v="กรมการปกครองกระทรวงมหาดไทย"/>
    <m/>
  </r>
  <r>
    <x v="1"/>
    <x v="354"/>
    <x v="9"/>
    <s v="-"/>
    <s v="-"/>
    <n v="106354"/>
    <n v="109759"/>
    <n v="113870"/>
    <n v="119154"/>
    <n v="124977"/>
    <s v="-"/>
    <m/>
    <m/>
    <s v="กรมการปกครองกระทรวงมหาดไทย"/>
    <m/>
  </r>
  <r>
    <x v="1"/>
    <x v="355"/>
    <x v="9"/>
    <s v="-"/>
    <s v="-"/>
    <n v="20233"/>
    <n v="21133"/>
    <n v="22177"/>
    <n v="23495"/>
    <n v="24862"/>
    <s v="-"/>
    <m/>
    <m/>
    <s v="กรมการปกครองกระทรวงมหาดไทย"/>
    <m/>
  </r>
  <r>
    <x v="1"/>
    <x v="356"/>
    <x v="9"/>
    <s v="-"/>
    <s v="-"/>
    <n v="5663"/>
    <n v="5872"/>
    <n v="6121"/>
    <n v="6456"/>
    <n v="6700"/>
    <s v="-"/>
    <m/>
    <m/>
    <s v="กรมการปกครองกระทรวงมหาดไทย"/>
    <m/>
  </r>
  <r>
    <x v="1"/>
    <x v="357"/>
    <x v="9"/>
    <s v="-"/>
    <s v="-"/>
    <n v="7015"/>
    <n v="7193"/>
    <n v="7478"/>
    <n v="7842"/>
    <n v="8270"/>
    <s v="-"/>
    <m/>
    <m/>
    <s v="กรมการปกครองกระทรวงมหาดไทย"/>
    <m/>
  </r>
  <r>
    <x v="1"/>
    <x v="358"/>
    <x v="9"/>
    <s v="-"/>
    <s v="-"/>
    <n v="2699"/>
    <n v="2798"/>
    <n v="2877"/>
    <n v="2993"/>
    <n v="3179"/>
    <s v="-"/>
    <m/>
    <m/>
    <s v="กรมการปกครองกระทรวงมหาดไทย"/>
    <m/>
  </r>
  <r>
    <x v="1"/>
    <x v="359"/>
    <x v="9"/>
    <s v="-"/>
    <s v="-"/>
    <n v="20818"/>
    <n v="21294"/>
    <n v="21918"/>
    <n v="22781"/>
    <n v="23795"/>
    <s v="-"/>
    <m/>
    <m/>
    <s v="กรมการปกครองกระทรวงมหาดไทย"/>
    <m/>
  </r>
  <r>
    <x v="1"/>
    <x v="360"/>
    <x v="9"/>
    <s v="-"/>
    <s v="-"/>
    <n v="16657"/>
    <n v="17195"/>
    <n v="17809"/>
    <n v="18542"/>
    <n v="19343"/>
    <s v="-"/>
    <m/>
    <m/>
    <s v="กรมการปกครองกระทรวงมหาดไทย"/>
    <m/>
  </r>
  <r>
    <x v="1"/>
    <x v="361"/>
    <x v="9"/>
    <s v="-"/>
    <s v="-"/>
    <n v="4043"/>
    <n v="4232"/>
    <n v="4392"/>
    <n v="4637"/>
    <n v="4859"/>
    <s v="-"/>
    <m/>
    <m/>
    <s v="กรมการปกครองกระทรวงมหาดไทย"/>
    <m/>
  </r>
  <r>
    <x v="1"/>
    <x v="362"/>
    <x v="9"/>
    <s v="-"/>
    <s v="-"/>
    <n v="1329"/>
    <n v="1420"/>
    <n v="1506"/>
    <n v="1609"/>
    <n v="1695"/>
    <s v="-"/>
    <m/>
    <m/>
    <s v="กรมการปกครองกระทรวงมหาดไทย"/>
    <m/>
  </r>
  <r>
    <x v="1"/>
    <x v="363"/>
    <x v="9"/>
    <s v="-"/>
    <s v="-"/>
    <n v="8070"/>
    <n v="8271"/>
    <n v="8575"/>
    <n v="9001"/>
    <n v="9369"/>
    <s v="-"/>
    <m/>
    <m/>
    <s v="กรมการปกครองกระทรวงมหาดไทย"/>
    <m/>
  </r>
  <r>
    <x v="1"/>
    <x v="364"/>
    <x v="9"/>
    <s v="-"/>
    <s v="-"/>
    <n v="7397"/>
    <n v="7575"/>
    <n v="7841"/>
    <n v="8133"/>
    <n v="8525"/>
    <s v="-"/>
    <m/>
    <m/>
    <s v="กรมการปกครองกระทรวงมหาดไทย"/>
    <m/>
  </r>
  <r>
    <x v="1"/>
    <x v="365"/>
    <x v="9"/>
    <s v="-"/>
    <s v="-"/>
    <n v="3990"/>
    <n v="4129"/>
    <n v="4281"/>
    <n v="4426"/>
    <n v="4640"/>
    <s v="-"/>
    <m/>
    <m/>
    <s v="กรมการปกครองกระทรวงมหาดไทย"/>
    <m/>
  </r>
  <r>
    <x v="1"/>
    <x v="366"/>
    <x v="9"/>
    <s v="-"/>
    <s v="-"/>
    <n v="3682"/>
    <n v="3808"/>
    <n v="3925"/>
    <n v="4117"/>
    <n v="4328"/>
    <s v="-"/>
    <m/>
    <m/>
    <s v="กรมการปกครองกระทรวงมหาดไทย"/>
    <m/>
  </r>
  <r>
    <x v="1"/>
    <x v="367"/>
    <x v="9"/>
    <s v="-"/>
    <s v="-"/>
    <n v="4758"/>
    <n v="4839"/>
    <n v="4970"/>
    <n v="5122"/>
    <n v="5412"/>
    <s v="-"/>
    <m/>
    <m/>
    <s v="กรมการปกครองกระทรวงมหาดไทย"/>
    <m/>
  </r>
  <r>
    <x v="1"/>
    <x v="368"/>
    <x v="17"/>
    <s v="-"/>
    <s v="-"/>
    <n v="0.63"/>
    <n v="4"/>
    <n v="0.34"/>
    <n v="0.32"/>
    <n v="0.57999999999999996"/>
    <n v="0.23948917932130176"/>
    <m/>
    <m/>
    <s v="กรมการปกครองกระทรวงมหาดไทย"/>
    <m/>
  </r>
  <r>
    <x v="1"/>
    <x v="369"/>
    <x v="17"/>
    <s v="-"/>
    <s v="-"/>
    <n v="0.93"/>
    <n v="4.3099999999999996"/>
    <n v="0.68"/>
    <n v="0.31"/>
    <n v="0.94"/>
    <n v="0.13587270750942437"/>
    <m/>
    <m/>
    <s v="กรมการปกครองกระทรวงมหาดไทย"/>
    <m/>
  </r>
  <r>
    <x v="1"/>
    <x v="370"/>
    <x v="17"/>
    <s v="-"/>
    <s v="-"/>
    <n v="0.87"/>
    <n v="16.52"/>
    <n v="0.7"/>
    <n v="0.82"/>
    <n v="0.91"/>
    <n v="0.58989645434577975"/>
    <m/>
    <m/>
    <s v="กรมการปกครองกระทรวงมหาดไทย"/>
    <m/>
  </r>
  <r>
    <x v="1"/>
    <x v="371"/>
    <x v="17"/>
    <s v="-"/>
    <s v="-"/>
    <n v="0.41"/>
    <n v="0.37"/>
    <n v="0.28999999999999998"/>
    <n v="0.2"/>
    <n v="0.2"/>
    <n v="0.11467690650357062"/>
    <m/>
    <m/>
    <s v="กรมการปกครองกระทรวงมหาดไทย"/>
    <m/>
  </r>
  <r>
    <x v="1"/>
    <x v="372"/>
    <x v="17"/>
    <s v="-"/>
    <s v="-"/>
    <n v="0.74"/>
    <n v="3.95"/>
    <n v="0.38"/>
    <n v="0.41"/>
    <n v="0.4"/>
    <n v="0.36583544870837686"/>
    <m/>
    <m/>
    <s v="กรมการปกครองกระทรวงมหาดไทย"/>
    <m/>
  </r>
  <r>
    <x v="1"/>
    <x v="373"/>
    <x v="17"/>
    <s v="-"/>
    <s v="-"/>
    <n v="0.27"/>
    <n v="0.43"/>
    <n v="-0.11"/>
    <n v="0.18"/>
    <n v="0.03"/>
    <n v="-0.13489340488548723"/>
    <m/>
    <m/>
    <s v="กรมการปกครองกระทรวงมหาดไทย"/>
    <m/>
  </r>
  <r>
    <x v="1"/>
    <x v="374"/>
    <x v="17"/>
    <s v="-"/>
    <s v="-"/>
    <n v="0.12"/>
    <n v="0.66"/>
    <n v="0.08"/>
    <n v="0.28999999999999998"/>
    <n v="0.27"/>
    <n v="0.19350418487519444"/>
    <m/>
    <m/>
    <s v="กรมการปกครองกระทรวงมหาดไทย"/>
    <m/>
  </r>
  <r>
    <x v="1"/>
    <x v="375"/>
    <x v="17"/>
    <s v="-"/>
    <s v="-"/>
    <n v="0.98"/>
    <n v="12.72"/>
    <n v="0.93"/>
    <n v="1.01"/>
    <n v="0.77"/>
    <n v="0.51600041045487199"/>
    <m/>
    <m/>
    <s v="กรมการปกครองกระทรวงมหาดไทย"/>
    <m/>
  </r>
  <r>
    <x v="1"/>
    <x v="376"/>
    <x v="17"/>
    <s v="-"/>
    <s v="-"/>
    <n v="1.5"/>
    <n v="17.350000000000001"/>
    <n v="1.33"/>
    <n v="1.67"/>
    <n v="1.67"/>
    <n v="1.6215539370160903"/>
    <m/>
    <m/>
    <s v="กรมการปกครองกระทรวงมหาดไทย"/>
    <m/>
  </r>
  <r>
    <x v="1"/>
    <x v="377"/>
    <x v="17"/>
    <s v="-"/>
    <s v="-"/>
    <n v="0.57999999999999996"/>
    <n v="0.28999999999999998"/>
    <n v="-0.18"/>
    <n v="-0.03"/>
    <n v="-0.05"/>
    <n v="-0.17648273660890298"/>
    <m/>
    <m/>
    <s v="กรมการปกครองกระทรวงมหาดไทย"/>
    <m/>
  </r>
  <r>
    <x v="1"/>
    <x v="378"/>
    <x v="17"/>
    <s v="-"/>
    <s v="-"/>
    <n v="0.66"/>
    <n v="0.52"/>
    <n v="0.25"/>
    <n v="-0.44"/>
    <n v="1.23"/>
    <n v="0.486973878927625"/>
    <m/>
    <m/>
    <s v="กรมการปกครองกระทรวงมหาดไทย"/>
    <m/>
  </r>
  <r>
    <x v="1"/>
    <x v="379"/>
    <x v="17"/>
    <s v="-"/>
    <s v="-"/>
    <n v="0.85"/>
    <n v="1.1499999999999999"/>
    <n v="0.05"/>
    <n v="0.27"/>
    <n v="0.26"/>
    <n v="0.3486446439466574"/>
    <m/>
    <m/>
    <s v="กรมการปกครองกระทรวงมหาดไทย"/>
    <m/>
  </r>
  <r>
    <x v="1"/>
    <x v="380"/>
    <x v="17"/>
    <s v="-"/>
    <s v="-"/>
    <n v="0.43"/>
    <n v="0.81"/>
    <n v="-0.05"/>
    <n v="0.04"/>
    <n v="0.21"/>
    <n v="0.40089086859688194"/>
    <m/>
    <m/>
    <s v="กรมการปกครองกระทรวงมหาดไทย"/>
    <m/>
  </r>
  <r>
    <x v="1"/>
    <x v="381"/>
    <x v="17"/>
    <s v="-"/>
    <s v="-"/>
    <n v="0.62"/>
    <n v="0.78"/>
    <n v="-0.31"/>
    <n v="-0.75"/>
    <n v="0.83"/>
    <n v="2.9118863199580687E-2"/>
    <m/>
    <m/>
    <s v="กรมการปกครองกระทรวงมหาดไทย"/>
    <m/>
  </r>
  <r>
    <x v="1"/>
    <x v="382"/>
    <x v="18"/>
    <s v="-"/>
    <s v="-"/>
    <n v="43"/>
    <n v="45"/>
    <n v="45"/>
    <n v="46"/>
    <n v="45.84"/>
    <s v="-"/>
    <m/>
    <m/>
    <s v="กรมการปกครองกระทรวงมหาดไทย"/>
    <m/>
  </r>
  <r>
    <x v="1"/>
    <x v="383"/>
    <x v="18"/>
    <s v="-"/>
    <s v="-"/>
    <n v="131"/>
    <n v="137"/>
    <n v="138"/>
    <n v="139"/>
    <n v="45.84"/>
    <s v="-"/>
    <m/>
    <m/>
    <s v="กรมการปกครองกระทรวงมหาดไทย"/>
    <m/>
  </r>
  <r>
    <x v="1"/>
    <x v="384"/>
    <x v="18"/>
    <s v="-"/>
    <s v="-"/>
    <n v="19"/>
    <n v="23"/>
    <n v="23"/>
    <n v="23"/>
    <n v="139.9"/>
    <s v="-"/>
    <m/>
    <m/>
    <s v="กรมการปกครองกระทรวงมหาดไทย"/>
    <m/>
  </r>
  <r>
    <x v="1"/>
    <x v="385"/>
    <x v="18"/>
    <s v="-"/>
    <s v="-"/>
    <n v="58"/>
    <n v="59"/>
    <n v="59"/>
    <n v="59"/>
    <n v="23.36"/>
    <s v="-"/>
    <m/>
    <m/>
    <s v="กรมการปกครองกระทรวงมหาดไทย"/>
    <m/>
  </r>
  <r>
    <x v="1"/>
    <x v="386"/>
    <x v="18"/>
    <s v="-"/>
    <s v="-"/>
    <n v="7"/>
    <n v="8"/>
    <n v="8"/>
    <n v="8"/>
    <n v="59.5"/>
    <s v="-"/>
    <m/>
    <m/>
    <s v="กรมการปกครองกระทรวงมหาดไทย"/>
    <m/>
  </r>
  <r>
    <x v="1"/>
    <x v="387"/>
    <x v="18"/>
    <s v="-"/>
    <s v="-"/>
    <n v="398"/>
    <n v="400"/>
    <n v="399"/>
    <n v="400"/>
    <n v="8.1300000000000008"/>
    <s v="-"/>
    <m/>
    <m/>
    <s v="กรมการปกครองกระทรวงมหาดไทย"/>
    <m/>
  </r>
  <r>
    <x v="1"/>
    <x v="388"/>
    <x v="18"/>
    <s v="-"/>
    <s v="-"/>
    <n v="174"/>
    <n v="176"/>
    <n v="176"/>
    <n v="176"/>
    <n v="400.23"/>
    <s v="-"/>
    <m/>
    <m/>
    <s v="กรมการปกครองกระทรวงมหาดไทย"/>
    <m/>
  </r>
  <r>
    <x v="1"/>
    <x v="389"/>
    <x v="18"/>
    <s v="-"/>
    <s v="-"/>
    <n v="16"/>
    <n v="18"/>
    <n v="18"/>
    <n v="19"/>
    <n v="176.78"/>
    <s v="-"/>
    <m/>
    <m/>
    <s v="กรมการปกครองกระทรวงมหาดไทย"/>
    <m/>
  </r>
  <r>
    <x v="1"/>
    <x v="390"/>
    <x v="18"/>
    <s v="-"/>
    <s v="-"/>
    <n v="11"/>
    <n v="14"/>
    <n v="14"/>
    <n v="14"/>
    <n v="18.66"/>
    <s v="-"/>
    <m/>
    <m/>
    <s v="กรมการปกครองกระทรวงมหาดไทย"/>
    <m/>
  </r>
  <r>
    <x v="1"/>
    <x v="391"/>
    <x v="18"/>
    <s v="-"/>
    <s v="-"/>
    <n v="99"/>
    <n v="100"/>
    <n v="99"/>
    <n v="99"/>
    <n v="14.31"/>
    <s v="-"/>
    <m/>
    <m/>
    <s v="กรมการปกครองกระทรวงมหาดไทย"/>
    <m/>
  </r>
  <r>
    <x v="1"/>
    <x v="392"/>
    <x v="18"/>
    <s v="-"/>
    <s v="-"/>
    <n v="68"/>
    <n v="69"/>
    <n v="69"/>
    <n v="69"/>
    <n v="99.41"/>
    <s v="-"/>
    <m/>
    <m/>
    <s v="กรมการปกครองกระทรวงมหาดไทย"/>
    <m/>
  </r>
  <r>
    <x v="1"/>
    <x v="393"/>
    <x v="18"/>
    <s v="-"/>
    <s v="-"/>
    <n v="41"/>
    <n v="42"/>
    <n v="42"/>
    <n v="43"/>
    <n v="69.91"/>
    <s v="-"/>
    <m/>
    <m/>
    <s v="กรมการปกครองกระทรวงมหาดไทย"/>
    <m/>
  </r>
  <r>
    <x v="1"/>
    <x v="394"/>
    <x v="18"/>
    <s v="-"/>
    <s v="-"/>
    <n v="61"/>
    <n v="62"/>
    <n v="62"/>
    <n v="62"/>
    <n v="42.64"/>
    <s v="-"/>
    <m/>
    <m/>
    <s v="กรมการปกครองกระทรวงมหาดไทย"/>
    <m/>
  </r>
  <r>
    <x v="1"/>
    <x v="395"/>
    <x v="18"/>
    <s v="-"/>
    <s v="-"/>
    <n v="54"/>
    <n v="55"/>
    <n v="55"/>
    <n v="55"/>
    <n v="62.58"/>
    <s v="-"/>
    <m/>
    <m/>
    <s v="กรมการปกครองกระทรวงมหาดไทย"/>
    <m/>
  </r>
  <r>
    <x v="1"/>
    <x v="396"/>
    <x v="19"/>
    <s v="-"/>
    <s v="-"/>
    <n v="316924"/>
    <n v="323122"/>
    <n v="329267"/>
    <n v="334841"/>
    <n v="338800"/>
    <s v="-"/>
    <m/>
    <m/>
    <s v="กรมการปกครองกระทรวงมหาดไทย"/>
    <m/>
  </r>
  <r>
    <x v="1"/>
    <x v="397"/>
    <x v="19"/>
    <s v="-"/>
    <s v="-"/>
    <n v="70818"/>
    <n v="72669"/>
    <n v="74870"/>
    <n v="75953"/>
    <n v="77040"/>
    <s v="-"/>
    <m/>
    <m/>
    <s v="กรมการปกครองกระทรวงมหาดไทย"/>
    <m/>
  </r>
  <r>
    <x v="1"/>
    <x v="398"/>
    <x v="19"/>
    <s v="-"/>
    <s v="-"/>
    <n v="21107"/>
    <n v="21655"/>
    <n v="22133"/>
    <n v="22840"/>
    <n v="22969"/>
    <s v="-"/>
    <m/>
    <m/>
    <s v="กรมการปกครองกระทรวงมหาดไทย"/>
    <m/>
  </r>
  <r>
    <x v="1"/>
    <x v="399"/>
    <x v="19"/>
    <s v="-"/>
    <s v="-"/>
    <n v="20272"/>
    <n v="20625"/>
    <n v="20887"/>
    <n v="21179"/>
    <n v="21442"/>
    <s v="-"/>
    <m/>
    <m/>
    <s v="กรมการปกครองกระทรวงมหาดไทย"/>
    <m/>
  </r>
  <r>
    <x v="1"/>
    <x v="400"/>
    <x v="19"/>
    <s v="-"/>
    <s v="-"/>
    <n v="9696"/>
    <n v="9902"/>
    <n v="10119"/>
    <n v="10302"/>
    <n v="10402"/>
    <s v="-"/>
    <m/>
    <m/>
    <s v="กรมการปกครองกระทรวงมหาดไทย"/>
    <m/>
  </r>
  <r>
    <x v="1"/>
    <x v="401"/>
    <x v="19"/>
    <s v="-"/>
    <s v="-"/>
    <n v="45128"/>
    <n v="45961"/>
    <n v="46706"/>
    <n v="47542"/>
    <n v="48166"/>
    <s v="-"/>
    <m/>
    <m/>
    <s v="กรมการปกครองกระทรวงมหาดไทย"/>
    <m/>
  </r>
  <r>
    <x v="1"/>
    <x v="402"/>
    <x v="19"/>
    <s v="-"/>
    <s v="-"/>
    <n v="40450"/>
    <n v="41216"/>
    <n v="41864"/>
    <n v="42975"/>
    <n v="43559"/>
    <s v="-"/>
    <m/>
    <m/>
    <s v="กรมการปกครองกระทรวงมหาดไทย"/>
    <m/>
  </r>
  <r>
    <x v="1"/>
    <x v="403"/>
    <x v="19"/>
    <s v="-"/>
    <s v="-"/>
    <n v="27065"/>
    <n v="27453"/>
    <n v="27869"/>
    <n v="28232"/>
    <n v="28494"/>
    <s v="-"/>
    <m/>
    <m/>
    <s v="กรมการปกครองกระทรวงมหาดไทย"/>
    <m/>
  </r>
  <r>
    <x v="1"/>
    <x v="404"/>
    <x v="19"/>
    <s v="-"/>
    <s v="-"/>
    <n v="13854"/>
    <n v="13968"/>
    <n v="14116"/>
    <n v="14235"/>
    <n v="14405"/>
    <s v="-"/>
    <m/>
    <m/>
    <s v="กรมการปกครองกระทรวงมหาดไทย"/>
    <m/>
  </r>
  <r>
    <x v="1"/>
    <x v="405"/>
    <x v="19"/>
    <s v="-"/>
    <s v="-"/>
    <n v="17351"/>
    <n v="17658"/>
    <n v="17903"/>
    <n v="18107"/>
    <n v="18289"/>
    <s v="-"/>
    <m/>
    <m/>
    <s v="กรมการปกครองกระทรวงมหาดไทย"/>
    <m/>
  </r>
  <r>
    <x v="1"/>
    <x v="406"/>
    <x v="19"/>
    <s v="-"/>
    <s v="-"/>
    <n v="18673"/>
    <n v="18945"/>
    <n v="19249"/>
    <n v="19545"/>
    <n v="19791"/>
    <s v="-"/>
    <m/>
    <m/>
    <s v="กรมการปกครองกระทรวงมหาดไทย"/>
    <m/>
  </r>
  <r>
    <x v="1"/>
    <x v="407"/>
    <x v="19"/>
    <s v="-"/>
    <s v="-"/>
    <n v="11220"/>
    <n v="11437"/>
    <n v="11657"/>
    <n v="11790"/>
    <n v="11930"/>
    <s v="-"/>
    <m/>
    <m/>
    <s v="กรมการปกครองกระทรวงมหาดไทย"/>
    <m/>
  </r>
  <r>
    <x v="1"/>
    <x v="408"/>
    <x v="19"/>
    <s v="-"/>
    <s v="-"/>
    <n v="10471"/>
    <n v="10612"/>
    <n v="10743"/>
    <n v="10879"/>
    <n v="10955"/>
    <s v="-"/>
    <m/>
    <m/>
    <s v="กรมการปกครองกระทรวงมหาดไทย"/>
    <m/>
  </r>
  <r>
    <x v="1"/>
    <x v="409"/>
    <x v="19"/>
    <s v="-"/>
    <s v="-"/>
    <n v="10819"/>
    <n v="11021"/>
    <n v="11151"/>
    <n v="11262"/>
    <n v="11358"/>
    <s v="-"/>
    <m/>
    <m/>
    <s v="กรมการปกครองกระทรวงมหาดไทย"/>
    <m/>
  </r>
  <r>
    <x v="1"/>
    <x v="410"/>
    <x v="17"/>
    <s v="-"/>
    <s v="-"/>
    <n v="9.57"/>
    <n v="8.85"/>
    <n v="9.11"/>
    <n v="8.64"/>
    <n v="7.97"/>
    <s v="-"/>
    <m/>
    <m/>
    <s v="สนง.สาธารณสุขจังหวัด"/>
    <m/>
  </r>
  <r>
    <x v="1"/>
    <x v="411"/>
    <x v="20"/>
    <s v="-"/>
    <s v="-"/>
    <n v="2872"/>
    <n v="2800"/>
    <n v="3027"/>
    <n v="2847"/>
    <n v="2977"/>
    <s v="-"/>
    <m/>
    <m/>
    <s v="ที่ทำการปกครองจังหวัด"/>
    <m/>
  </r>
  <r>
    <x v="1"/>
    <x v="412"/>
    <x v="20"/>
    <s v="-"/>
    <s v="-"/>
    <n v="680"/>
    <n v="731"/>
    <n v="853"/>
    <n v="695"/>
    <n v="739"/>
    <s v="-"/>
    <m/>
    <m/>
    <s v="ที่ทำการปกครองจังหวัด"/>
    <m/>
  </r>
  <r>
    <x v="1"/>
    <x v="413"/>
    <x v="20"/>
    <s v="-"/>
    <s v="-"/>
    <n v="118"/>
    <n v="109"/>
    <n v="137"/>
    <n v="111"/>
    <n v="150"/>
    <s v="-"/>
    <m/>
    <m/>
    <s v="ที่ทำการปกครองจังหวัด"/>
    <m/>
  </r>
  <r>
    <x v="1"/>
    <x v="414"/>
    <x v="20"/>
    <s v="-"/>
    <s v="-"/>
    <n v="192"/>
    <n v="196"/>
    <n v="198"/>
    <n v="196"/>
    <n v="194"/>
    <s v="-"/>
    <m/>
    <m/>
    <s v="ที่ทำการปกครองจังหวัด"/>
    <m/>
  </r>
  <r>
    <x v="1"/>
    <x v="415"/>
    <x v="20"/>
    <s v="-"/>
    <s v="-"/>
    <n v="71"/>
    <n v="62"/>
    <n v="49"/>
    <n v="68"/>
    <n v="54"/>
    <s v="-"/>
    <m/>
    <m/>
    <s v="ที่ทำการปกครองจังหวัด"/>
    <m/>
  </r>
  <r>
    <x v="1"/>
    <x v="416"/>
    <x v="20"/>
    <s v="-"/>
    <s v="-"/>
    <n v="482"/>
    <n v="478"/>
    <n v="449"/>
    <n v="532"/>
    <n v="521"/>
    <s v="-"/>
    <m/>
    <m/>
    <s v="ที่ทำการปกครองจังหวัด"/>
    <m/>
  </r>
  <r>
    <x v="1"/>
    <x v="417"/>
    <x v="20"/>
    <s v="-"/>
    <s v="-"/>
    <n v="393"/>
    <n v="384"/>
    <n v="417"/>
    <n v="438"/>
    <n v="468"/>
    <s v="-"/>
    <m/>
    <m/>
    <s v="ที่ทำการปกครองจังหวัด"/>
    <m/>
  </r>
  <r>
    <x v="1"/>
    <x v="418"/>
    <x v="20"/>
    <s v="-"/>
    <s v="-"/>
    <n v="136"/>
    <n v="152"/>
    <n v="171"/>
    <n v="142"/>
    <n v="109"/>
    <s v="-"/>
    <m/>
    <m/>
    <s v="ที่ทำการปกครองจังหวัด"/>
    <m/>
  </r>
  <r>
    <x v="1"/>
    <x v="419"/>
    <x v="20"/>
    <s v="-"/>
    <s v="-"/>
    <n v="56"/>
    <n v="55"/>
    <n v="45"/>
    <n v="53"/>
    <n v="44"/>
    <s v="-"/>
    <m/>
    <m/>
    <s v="ที่ทำการปกครองจังหวัด"/>
    <m/>
  </r>
  <r>
    <x v="1"/>
    <x v="420"/>
    <x v="20"/>
    <s v="-"/>
    <s v="-"/>
    <n v="189"/>
    <n v="186"/>
    <n v="183"/>
    <n v="140"/>
    <n v="178"/>
    <s v="-"/>
    <m/>
    <m/>
    <s v="ที่ทำการปกครองจังหวัด"/>
    <m/>
  </r>
  <r>
    <x v="1"/>
    <x v="421"/>
    <x v="20"/>
    <s v="-"/>
    <s v="-"/>
    <n v="229"/>
    <n v="160"/>
    <n v="182"/>
    <n v="186"/>
    <n v="191"/>
    <s v="-"/>
    <m/>
    <m/>
    <s v="ที่ทำการปกครองจังหวัด"/>
    <m/>
  </r>
  <r>
    <x v="1"/>
    <x v="422"/>
    <x v="20"/>
    <s v="-"/>
    <s v="-"/>
    <n v="126"/>
    <n v="98"/>
    <n v="111"/>
    <n v="114"/>
    <n v="122"/>
    <s v="-"/>
    <m/>
    <m/>
    <s v="ที่ทำการปกครองจังหวัด"/>
    <m/>
  </r>
  <r>
    <x v="1"/>
    <x v="423"/>
    <x v="20"/>
    <s v="-"/>
    <s v="-"/>
    <n v="95"/>
    <n v="82"/>
    <n v="91"/>
    <n v="79"/>
    <n v="103"/>
    <s v="-"/>
    <m/>
    <m/>
    <s v="ที่ทำการปกครองจังหวัด"/>
    <m/>
  </r>
  <r>
    <x v="1"/>
    <x v="424"/>
    <x v="20"/>
    <s v="-"/>
    <s v="-"/>
    <n v="105"/>
    <n v="107"/>
    <n v="141"/>
    <n v="93"/>
    <n v="104"/>
    <s v="-"/>
    <m/>
    <m/>
    <s v="ที่ทำการปกครองจังหวัด"/>
    <m/>
  </r>
  <r>
    <x v="1"/>
    <x v="425"/>
    <x v="20"/>
    <s v="-"/>
    <s v="-"/>
    <n v="1221"/>
    <n v="1223"/>
    <n v="1200"/>
    <n v="1306"/>
    <n v="1333"/>
    <s v="-"/>
    <m/>
    <m/>
    <s v="ที่ทำการปกครองจังหวัด"/>
    <m/>
  </r>
  <r>
    <x v="1"/>
    <x v="426"/>
    <x v="20"/>
    <s v="-"/>
    <s v="-"/>
    <n v="364"/>
    <n v="374"/>
    <n v="311"/>
    <n v="376"/>
    <n v="350"/>
    <s v="-"/>
    <m/>
    <m/>
    <s v="ที่ทำการปกครองจังหวัด"/>
    <m/>
  </r>
  <r>
    <x v="1"/>
    <x v="427"/>
    <x v="20"/>
    <s v="-"/>
    <s v="-"/>
    <n v="64"/>
    <n v="72"/>
    <n v="71"/>
    <n v="76"/>
    <n v="65"/>
    <s v="-"/>
    <m/>
    <m/>
    <s v="ที่ทำการปกครองจังหวัด"/>
    <m/>
  </r>
  <r>
    <x v="1"/>
    <x v="428"/>
    <x v="20"/>
    <s v="-"/>
    <s v="-"/>
    <n v="69"/>
    <n v="75"/>
    <n v="71"/>
    <n v="68"/>
    <n v="75"/>
    <s v="-"/>
    <m/>
    <m/>
    <s v="ที่ทำการปกครองจังหวัด"/>
    <m/>
  </r>
  <r>
    <x v="1"/>
    <x v="429"/>
    <x v="20"/>
    <s v="-"/>
    <s v="-"/>
    <n v="18"/>
    <n v="14"/>
    <n v="9"/>
    <n v="19"/>
    <n v="13"/>
    <s v="-"/>
    <m/>
    <m/>
    <s v="ที่ทำการปกครองจังหวัด"/>
    <m/>
  </r>
  <r>
    <x v="1"/>
    <x v="430"/>
    <x v="20"/>
    <s v="-"/>
    <s v="-"/>
    <n v="222"/>
    <n v="213"/>
    <n v="229"/>
    <n v="236"/>
    <n v="266"/>
    <s v="-"/>
    <m/>
    <m/>
    <s v="ที่ทำการปกครองจังหวัด"/>
    <m/>
  </r>
  <r>
    <x v="1"/>
    <x v="431"/>
    <x v="20"/>
    <s v="-"/>
    <s v="-"/>
    <n v="192"/>
    <n v="181"/>
    <n v="191"/>
    <n v="191"/>
    <n v="211"/>
    <s v="-"/>
    <m/>
    <m/>
    <s v="ที่ทำการปกครองจังหวัด"/>
    <m/>
  </r>
  <r>
    <x v="1"/>
    <x v="432"/>
    <x v="20"/>
    <s v="-"/>
    <s v="-"/>
    <n v="33"/>
    <n v="37"/>
    <n v="52"/>
    <n v="53"/>
    <n v="49"/>
    <s v="-"/>
    <m/>
    <m/>
    <s v="ที่ทำการปกครองจังหวัด"/>
    <m/>
  </r>
  <r>
    <x v="1"/>
    <x v="433"/>
    <x v="20"/>
    <s v="-"/>
    <s v="-"/>
    <n v="12"/>
    <n v="12"/>
    <n v="13"/>
    <n v="12"/>
    <n v="16"/>
    <s v="-"/>
    <m/>
    <m/>
    <s v="ที่ทำการปกครองจังหวัด"/>
    <m/>
  </r>
  <r>
    <x v="1"/>
    <x v="434"/>
    <x v="20"/>
    <s v="-"/>
    <s v="-"/>
    <n v="51"/>
    <n v="48"/>
    <n v="69"/>
    <n v="71"/>
    <n v="87"/>
    <s v="-"/>
    <m/>
    <m/>
    <s v="ที่ทำการปกครองจังหวัด"/>
    <m/>
  </r>
  <r>
    <x v="1"/>
    <x v="435"/>
    <x v="20"/>
    <s v="-"/>
    <s v="-"/>
    <n v="64"/>
    <n v="69"/>
    <n v="69"/>
    <n v="68"/>
    <n v="70"/>
    <s v="-"/>
    <m/>
    <m/>
    <s v="ที่ทำการปกครองจังหวัด"/>
    <m/>
  </r>
  <r>
    <x v="1"/>
    <x v="436"/>
    <x v="20"/>
    <s v="-"/>
    <s v="-"/>
    <n v="49"/>
    <n v="40"/>
    <n v="54"/>
    <n v="46"/>
    <n v="50"/>
    <s v="-"/>
    <m/>
    <m/>
    <s v="ที่ทำการปกครองจังหวัด"/>
    <m/>
  </r>
  <r>
    <x v="1"/>
    <x v="437"/>
    <x v="20"/>
    <s v="-"/>
    <s v="-"/>
    <n v="36"/>
    <n v="43"/>
    <n v="26"/>
    <n v="44"/>
    <n v="53"/>
    <s v="-"/>
    <m/>
    <m/>
    <s v="ที่ทำการปกครองจังหวัด"/>
    <m/>
  </r>
  <r>
    <x v="1"/>
    <x v="438"/>
    <x v="20"/>
    <s v="-"/>
    <s v="-"/>
    <n v="47"/>
    <n v="45"/>
    <n v="35"/>
    <n v="46"/>
    <n v="28"/>
    <s v="-"/>
    <m/>
    <m/>
    <s v="ที่ทำการปกครองจังหวัด"/>
    <m/>
  </r>
  <r>
    <x v="1"/>
    <x v="439"/>
    <x v="17"/>
    <s v="-"/>
    <s v="-"/>
    <n v="74.5"/>
    <n v="74.7"/>
    <n v="77.5"/>
    <n v="74.67"/>
    <n v="80.77"/>
    <n v="80.599999999999994"/>
    <m/>
    <m/>
    <s v="สำนักงานสถิติแห่งชาติ"/>
    <m/>
  </r>
  <r>
    <x v="1"/>
    <x v="440"/>
    <x v="17"/>
    <s v="-"/>
    <s v="-"/>
    <n v="99.2"/>
    <n v="99.1"/>
    <n v="98.6"/>
    <n v="98.6"/>
    <n v="99.22"/>
    <n v="98.62"/>
    <m/>
    <m/>
    <s v="สำนักงานสถิติแห่งชาติ"/>
    <m/>
  </r>
  <r>
    <x v="1"/>
    <x v="441"/>
    <x v="17"/>
    <s v="-"/>
    <s v="-"/>
    <n v="0.4"/>
    <n v="0.6"/>
    <n v="0.7"/>
    <n v="0.5"/>
    <n v="0.47"/>
    <n v="0.7"/>
    <m/>
    <m/>
    <s v="สำนักงานสถิติแห่งชาติ"/>
    <m/>
  </r>
  <r>
    <x v="1"/>
    <x v="442"/>
    <x v="21"/>
    <s v="-"/>
    <s v="-"/>
    <n v="300"/>
    <n v="300"/>
    <n v="300"/>
    <n v="305"/>
    <n v="315"/>
    <n v="315"/>
    <m/>
    <m/>
    <s v="สนง.สวัสดิการและคุ้มครองแรงงานจังหวัด"/>
    <m/>
  </r>
  <r>
    <x v="1"/>
    <x v="443"/>
    <x v="9"/>
    <s v="-"/>
    <n v="47617"/>
    <n v="47898"/>
    <n v="47667"/>
    <n v="56346"/>
    <n v="53899"/>
    <n v="55795"/>
    <s v="-"/>
    <m/>
    <m/>
    <s v="สำนักงานพัฒนาสังคมและความมั่นคงของมนุษย์จังหวัดกาญจนบุรี"/>
    <m/>
  </r>
  <r>
    <x v="1"/>
    <x v="444"/>
    <x v="22"/>
    <s v="-"/>
    <s v="-"/>
    <s v="-"/>
    <s v="-"/>
    <n v="99.59"/>
    <s v="-"/>
    <s v="-"/>
    <s v="-"/>
    <m/>
    <m/>
    <s v="กรมสุขภาพจิต กระทรวงสาธารณสุข"/>
    <m/>
  </r>
  <r>
    <x v="1"/>
    <x v="445"/>
    <x v="17"/>
    <s v="-"/>
    <s v="-"/>
    <n v="23.3"/>
    <n v="23"/>
    <n v="22.5"/>
    <n v="22.2"/>
    <n v="22.01"/>
    <s v="-"/>
    <m/>
    <m/>
    <s v="สำนักงานส่งเสริมการปกครองส่วนท้องถิ่นจังหวัด /สำนักงานเขตพื้นที่การศึกษาประถมศึกษา มัธยมศึกษา"/>
    <m/>
  </r>
  <r>
    <x v="1"/>
    <x v="446"/>
    <x v="17"/>
    <s v="-"/>
    <s v="-"/>
    <n v="26.4"/>
    <n v="26.3"/>
    <n v="24.9"/>
    <n v="24.2"/>
    <n v="24.09"/>
    <s v="-"/>
    <m/>
    <m/>
    <s v="สำนักงานส่งเสริมการปกครองส่วนท้องถิ่นจังหวัด /สำนักงานเขตพื้นที่การศึกษาประถมศึกษา มัธยมศึกษา"/>
    <m/>
  </r>
  <r>
    <x v="1"/>
    <x v="447"/>
    <x v="17"/>
    <s v="-"/>
    <s v="-"/>
    <n v="20.8"/>
    <n v="20.5"/>
    <n v="20.2"/>
    <n v="19.3"/>
    <n v="19.52"/>
    <s v="-"/>
    <m/>
    <m/>
    <s v="สำนักงานส่งเสริมการปกครองส่วนท้องถิ่นจังหวัด /สำนักงานเขตพื้นที่การศึกษาประถมศึกษา มัธยมศึกษา"/>
    <m/>
  </r>
  <r>
    <x v="1"/>
    <x v="448"/>
    <x v="17"/>
    <s v="-"/>
    <s v="-"/>
    <n v="21.6"/>
    <n v="20.9"/>
    <n v="21.5"/>
    <n v="20.9"/>
    <n v="20.350000000000001"/>
    <s v="-"/>
    <m/>
    <m/>
    <s v="สำนักงานส่งเสริมการปกครองส่วนท้องถิ่นจังหวัด /สำนักงานเขตพื้นที่การศึกษาประถมศึกษา มัธยมศึกษา"/>
    <m/>
  </r>
  <r>
    <x v="1"/>
    <x v="449"/>
    <x v="17"/>
    <s v="-"/>
    <s v="-"/>
    <n v="18.5"/>
    <n v="19.100000000000001"/>
    <n v="19.100000000000001"/>
    <n v="18.100000000000001"/>
    <n v="18.03"/>
    <s v="-"/>
    <m/>
    <m/>
    <s v="สำนักงานส่งเสริมการปกครองส่วนท้องถิ่นจังหวัด /สำนักงานเขตพื้นที่การศึกษาประถมศึกษา มัธยมศึกษา"/>
    <m/>
  </r>
  <r>
    <x v="1"/>
    <x v="450"/>
    <x v="17"/>
    <s v="-"/>
    <s v="-"/>
    <n v="24"/>
    <n v="23.3"/>
    <n v="24.2"/>
    <n v="22.6"/>
    <n v="22.42"/>
    <s v="-"/>
    <m/>
    <m/>
    <s v="สำนักงานส่งเสริมการปกครองส่วนท้องถิ่นจังหวัด /สำนักงานเขตพื้นที่การศึกษาประถมศึกษา มัธยมศึกษา"/>
    <m/>
  </r>
  <r>
    <x v="1"/>
    <x v="451"/>
    <x v="17"/>
    <s v="-"/>
    <s v="-"/>
    <n v="27.5"/>
    <n v="26.3"/>
    <n v="27.5"/>
    <n v="26.8"/>
    <n v="26.52"/>
    <s v="-"/>
    <m/>
    <m/>
    <s v="สำนักงานส่งเสริมการปกครองส่วนท้องถิ่นจังหวัด /สำนักงานเขตพื้นที่การศึกษาประถมศึกษา มัธยมศึกษา"/>
    <m/>
  </r>
  <r>
    <x v="1"/>
    <x v="452"/>
    <x v="17"/>
    <s v="-"/>
    <s v="-"/>
    <n v="23.5"/>
    <n v="25.1"/>
    <n v="25.9"/>
    <n v="24.7"/>
    <n v="24.67"/>
    <s v="-"/>
    <m/>
    <m/>
    <s v="สำนักงานส่งเสริมการปกครองส่วนท้องถิ่นจังหวัด /สำนักงานเขตพื้นที่การศึกษาประถมศึกษา มัธยมศึกษา"/>
    <m/>
  </r>
  <r>
    <x v="1"/>
    <x v="453"/>
    <x v="17"/>
    <s v="-"/>
    <s v="-"/>
    <n v="29.5"/>
    <n v="28.8"/>
    <n v="28.7"/>
    <n v="27.1"/>
    <n v="27.14"/>
    <s v="-"/>
    <m/>
    <m/>
    <s v="สำนักงานส่งเสริมการปกครองส่วนท้องถิ่นจังหวัด /สำนักงานเขตพื้นที่การศึกษาประถมศึกษา มัธยมศึกษา"/>
    <m/>
  </r>
  <r>
    <x v="1"/>
    <x v="454"/>
    <x v="17"/>
    <s v="-"/>
    <s v="-"/>
    <n v="19.3"/>
    <n v="20.7"/>
    <n v="18.5"/>
    <n v="18.2"/>
    <n v="18.28"/>
    <s v="-"/>
    <m/>
    <m/>
    <s v="สำนักงานส่งเสริมการปกครองส่วนท้องถิ่นจังหวัด /สำนักงานเขตพื้นที่การศึกษาประถมศึกษา มัธยมศึกษา"/>
    <m/>
  </r>
  <r>
    <x v="1"/>
    <x v="455"/>
    <x v="17"/>
    <s v="-"/>
    <s v="-"/>
    <n v="18.5"/>
    <n v="17.8"/>
    <n v="19.8"/>
    <n v="18.399999999999999"/>
    <n v="17.82"/>
    <s v="-"/>
    <m/>
    <m/>
    <s v="สำนักงานส่งเสริมการปกครองส่วนท้องถิ่นจังหวัด /สำนักงานเขตพื้นที่การศึกษาประถมศึกษา มัธยมศึกษา"/>
    <m/>
  </r>
  <r>
    <x v="1"/>
    <x v="456"/>
    <x v="17"/>
    <s v="-"/>
    <s v="-"/>
    <n v="17"/>
    <n v="17"/>
    <n v="18.8"/>
    <n v="16.5"/>
    <n v="16.21"/>
    <s v="-"/>
    <m/>
    <m/>
    <s v="สำนักงานส่งเสริมการปกครองส่วนท้องถิ่นจังหวัด /สำนักงานเขตพื้นที่การศึกษาประถมศึกษา มัธยมศึกษา"/>
    <m/>
  </r>
  <r>
    <x v="1"/>
    <x v="457"/>
    <x v="17"/>
    <s v="-"/>
    <s v="-"/>
    <n v="24"/>
    <n v="22.9"/>
    <n v="23.1"/>
    <n v="22.4"/>
    <n v="22.32"/>
    <s v="-"/>
    <m/>
    <m/>
    <s v="สำนักงานส่งเสริมการปกครองส่วนท้องถิ่นจังหวัด /สำนักงานเขตพื้นที่การศึกษาประถมศึกษา มัธยมศึกษา"/>
    <m/>
  </r>
  <r>
    <x v="1"/>
    <x v="458"/>
    <x v="17"/>
    <s v="-"/>
    <s v="-"/>
    <n v="15.9"/>
    <n v="15.2"/>
    <n v="15.8"/>
    <n v="14.5"/>
    <n v="14.06"/>
    <s v="-"/>
    <m/>
    <m/>
    <s v="สำนักงานส่งเสริมการปกครองส่วนท้องถิ่นจังหวัด /สำนักงานเขตพื้นที่การศึกษาประถมศึกษา มัธยมศึกษา"/>
    <m/>
  </r>
  <r>
    <x v="1"/>
    <x v="459"/>
    <x v="17"/>
    <s v="-"/>
    <s v="-"/>
    <n v="19.5"/>
    <n v="20.3"/>
    <n v="18.100000000000001"/>
    <n v="20.100000000000001"/>
    <n v="16.89"/>
    <s v="-"/>
    <m/>
    <m/>
    <s v="สำนักงานส่งเสริมการปกครองส่วนท้องถิ่นจังหวัด /สำนักงานเขตพื้นที่การศึกษาประถมศึกษา มัธยมศึกษา"/>
    <m/>
  </r>
  <r>
    <x v="1"/>
    <x v="460"/>
    <x v="17"/>
    <s v="-"/>
    <s v="-"/>
    <n v="19.8"/>
    <n v="21.4"/>
    <n v="17.399999999999999"/>
    <n v="20.8"/>
    <n v="17.95"/>
    <s v="-"/>
    <m/>
    <m/>
    <s v="สำนักงานส่งเสริมการปกครองส่วนท้องถิ่นจังหวัด /สำนักงานเขตพื้นที่การศึกษาประถมศึกษา มัธยมศึกษา"/>
    <m/>
  </r>
  <r>
    <x v="1"/>
    <x v="461"/>
    <x v="17"/>
    <s v="-"/>
    <s v="-"/>
    <n v="20.399999999999999"/>
    <n v="18.2"/>
    <n v="15.4"/>
    <n v="21.4"/>
    <n v="15.97"/>
    <s v="-"/>
    <m/>
    <m/>
    <s v="สำนักงานส่งเสริมการปกครองส่วนท้องถิ่นจังหวัด /สำนักงานเขตพื้นที่การศึกษาประถมศึกษา มัธยมศึกษา"/>
    <m/>
  </r>
  <r>
    <x v="1"/>
    <x v="462"/>
    <x v="17"/>
    <s v="-"/>
    <s v="-"/>
    <n v="21.2"/>
    <n v="19.2"/>
    <n v="17.2"/>
    <n v="18.2"/>
    <n v="15.05"/>
    <s v="-"/>
    <m/>
    <m/>
    <s v="สำนักงานส่งเสริมการปกครองส่วนท้องถิ่นจังหวัด /สำนักงานเขตพื้นที่การศึกษาประถมศึกษา มัธยมศึกษา"/>
    <m/>
  </r>
  <r>
    <x v="1"/>
    <x v="463"/>
    <x v="17"/>
    <s v="-"/>
    <s v="-"/>
    <n v="15.8"/>
    <n v="17.5"/>
    <n v="17.3"/>
    <n v="16.3"/>
    <n v="14.67"/>
    <s v="-"/>
    <m/>
    <m/>
    <s v="สำนักงานส่งเสริมการปกครองส่วนท้องถิ่นจังหวัด /สำนักงานเขตพื้นที่การศึกษาประถมศึกษา มัธยมศึกษา"/>
    <m/>
  </r>
  <r>
    <x v="1"/>
    <x v="464"/>
    <x v="17"/>
    <s v="-"/>
    <s v="-"/>
    <n v="19.100000000000001"/>
    <n v="19.2"/>
    <n v="17.899999999999999"/>
    <n v="19.3"/>
    <n v="17.489999999999998"/>
    <s v="-"/>
    <m/>
    <m/>
    <s v="สำนักงานส่งเสริมการปกครองส่วนท้องถิ่นจังหวัด /สำนักงานเขตพื้นที่การศึกษาประถมศึกษา มัธยมศึกษา"/>
    <m/>
  </r>
  <r>
    <x v="1"/>
    <x v="465"/>
    <x v="17"/>
    <s v="-"/>
    <s v="-"/>
    <n v="19.100000000000001"/>
    <n v="23"/>
    <n v="22.2"/>
    <n v="22.7"/>
    <n v="19.39"/>
    <s v="-"/>
    <m/>
    <m/>
    <s v="สำนักงานส่งเสริมการปกครองส่วนท้องถิ่นจังหวัด /สำนักงานเขตพื้นที่การศึกษาประถมศึกษา มัธยมศึกษา"/>
    <m/>
  </r>
  <r>
    <x v="1"/>
    <x v="466"/>
    <x v="17"/>
    <s v="-"/>
    <s v="-"/>
    <n v="20.8"/>
    <n v="22.7"/>
    <n v="18.100000000000001"/>
    <n v="23.7"/>
    <n v="18"/>
    <s v="-"/>
    <m/>
    <m/>
    <s v="สำนักงานส่งเสริมการปกครองส่วนท้องถิ่นจังหวัด /สำนักงานเขตพื้นที่การศึกษาประถมศึกษา มัธยมศึกษา"/>
    <m/>
  </r>
  <r>
    <x v="1"/>
    <x v="467"/>
    <x v="17"/>
    <s v="-"/>
    <s v="-"/>
    <n v="24.2"/>
    <n v="30.4"/>
    <n v="25.3"/>
    <n v="22.9"/>
    <n v="17.97"/>
    <s v="-"/>
    <m/>
    <m/>
    <s v="สำนักงานส่งเสริมการปกครองส่วนท้องถิ่นจังหวัด /สำนักงานเขตพื้นที่การศึกษาประถมศึกษา มัธยมศึกษา"/>
    <m/>
  </r>
  <r>
    <x v="1"/>
    <x v="468"/>
    <x v="17"/>
    <s v="-"/>
    <s v="-"/>
    <n v="16"/>
    <n v="15.4"/>
    <n v="16.2"/>
    <n v="17.899999999999999"/>
    <n v="13.3"/>
    <s v="-"/>
    <m/>
    <m/>
    <s v="สำนักงานส่งเสริมการปกครองส่วนท้องถิ่นจังหวัด /สำนักงานเขตพื้นที่การศึกษาประถมศึกษา มัธยมศึกษา"/>
    <m/>
  </r>
  <r>
    <x v="1"/>
    <x v="469"/>
    <x v="17"/>
    <s v="-"/>
    <s v="-"/>
    <n v="19.2"/>
    <n v="17.3"/>
    <n v="16.899999999999999"/>
    <n v="17"/>
    <n v="14.81"/>
    <s v="-"/>
    <m/>
    <m/>
    <s v="สำนักงานส่งเสริมการปกครองส่วนท้องถิ่นจังหวัด /สำนักงานเขตพื้นที่การศึกษาประถมศึกษา มัธยมศึกษา"/>
    <m/>
  </r>
  <r>
    <x v="1"/>
    <x v="470"/>
    <x v="17"/>
    <s v="-"/>
    <s v="-"/>
    <n v="16"/>
    <n v="17.399999999999999"/>
    <n v="17.899999999999999"/>
    <n v="17.7"/>
    <n v="16.3"/>
    <s v="-"/>
    <m/>
    <m/>
    <s v="สำนักงานส่งเสริมการปกครองส่วนท้องถิ่นจังหวัด /สำนักงานเขตพื้นที่การศึกษาประถมศึกษา มัธยมศึกษา"/>
    <m/>
  </r>
  <r>
    <x v="1"/>
    <x v="471"/>
    <x v="17"/>
    <s v="-"/>
    <s v="-"/>
    <n v="22.4"/>
    <n v="21.3"/>
    <n v="16.5"/>
    <n v="17.8"/>
    <n v="17"/>
    <s v="-"/>
    <m/>
    <m/>
    <s v="สำนักงานส่งเสริมการปกครองส่วนท้องถิ่นจังหวัด /สำนักงานเขตพื้นที่การศึกษาประถมศึกษา มัธยมศึกษา"/>
    <m/>
  </r>
  <r>
    <x v="1"/>
    <x v="472"/>
    <x v="17"/>
    <s v="-"/>
    <s v="-"/>
    <n v="16.8"/>
    <n v="15.2"/>
    <n v="13.2"/>
    <n v="15"/>
    <n v="12.7"/>
    <s v="-"/>
    <m/>
    <m/>
    <s v="สำนักงานส่งเสริมการปกครองส่วนท้องถิ่นจังหวัด /สำนักงานเขตพื้นที่การศึกษาประถมศึกษา มัธยมศึกษา"/>
    <m/>
  </r>
  <r>
    <x v="1"/>
    <x v="473"/>
    <x v="9"/>
    <s v="-"/>
    <s v="-"/>
    <n v="577"/>
    <n v="28"/>
    <n v="272"/>
    <n v="245"/>
    <n v="389"/>
    <s v="-"/>
    <m/>
    <m/>
    <s v="สนง.เขตพื้นที่การศึกษามัธยมศึกษา เขต 8"/>
    <m/>
  </r>
  <r>
    <x v="1"/>
    <x v="474"/>
    <x v="9"/>
    <s v="-"/>
    <s v="-"/>
    <n v="176"/>
    <n v="1"/>
    <n v="42"/>
    <n v="9"/>
    <n v="118"/>
    <s v="-"/>
    <m/>
    <m/>
    <s v="สนง.เขตพื้นที่การศึกษามัธยมศึกษา เขต 8"/>
    <m/>
  </r>
  <r>
    <x v="1"/>
    <x v="475"/>
    <x v="9"/>
    <s v="-"/>
    <s v="-"/>
    <n v="71"/>
    <s v="-"/>
    <n v="18"/>
    <n v="8"/>
    <n v="25"/>
    <s v="-"/>
    <m/>
    <m/>
    <s v="สนง.เขตพื้นที่การศึกษามัธยมศึกษา เขต 8"/>
    <m/>
  </r>
  <r>
    <x v="1"/>
    <x v="476"/>
    <x v="9"/>
    <s v="-"/>
    <s v="-"/>
    <n v="4"/>
    <s v="-"/>
    <n v="3"/>
    <n v="16"/>
    <n v="10"/>
    <s v="-"/>
    <m/>
    <m/>
    <s v="สนง.เขตพื้นที่การศึกษามัธยมศึกษา เขต 8"/>
    <m/>
  </r>
  <r>
    <x v="1"/>
    <x v="477"/>
    <x v="9"/>
    <s v="-"/>
    <s v="-"/>
    <n v="3"/>
    <n v="1"/>
    <s v="-"/>
    <s v="-"/>
    <s v="-"/>
    <s v="-"/>
    <m/>
    <m/>
    <s v="สนง.เขตพื้นที่การศึกษามัธยมศึกษา เขต 8"/>
    <m/>
  </r>
  <r>
    <x v="1"/>
    <x v="478"/>
    <x v="9"/>
    <s v="-"/>
    <s v="-"/>
    <n v="13"/>
    <s v="-"/>
    <n v="31"/>
    <n v="31"/>
    <n v="33"/>
    <s v="-"/>
    <m/>
    <m/>
    <s v="สนง.เขตพื้นที่การศึกษามัธยมศึกษา เขต 8"/>
    <m/>
  </r>
  <r>
    <x v="1"/>
    <x v="479"/>
    <x v="9"/>
    <s v="-"/>
    <s v="-"/>
    <n v="10"/>
    <n v="23"/>
    <n v="15"/>
    <n v="44"/>
    <n v="48"/>
    <s v="-"/>
    <m/>
    <m/>
    <s v="สนง.เขตพื้นที่การศึกษามัธยมศึกษา เขต 8"/>
    <m/>
  </r>
  <r>
    <x v="1"/>
    <x v="480"/>
    <x v="9"/>
    <s v="-"/>
    <s v="-"/>
    <n v="165"/>
    <n v="1"/>
    <n v="82"/>
    <n v="45"/>
    <n v="45"/>
    <s v="-"/>
    <m/>
    <m/>
    <s v="สนง.เขตพื้นที่การศึกษามัธยมศึกษา เขต 8"/>
    <m/>
  </r>
  <r>
    <x v="1"/>
    <x v="481"/>
    <x v="9"/>
    <s v="-"/>
    <s v="-"/>
    <n v="76"/>
    <n v="2"/>
    <n v="53"/>
    <n v="42"/>
    <n v="43"/>
    <s v="-"/>
    <m/>
    <m/>
    <s v="สนง.เขตพื้นที่การศึกษามัธยมศึกษา เขต 8"/>
    <m/>
  </r>
  <r>
    <x v="1"/>
    <x v="482"/>
    <x v="9"/>
    <s v="-"/>
    <s v="-"/>
    <n v="2"/>
    <s v="-"/>
    <n v="4"/>
    <s v="-"/>
    <n v="6"/>
    <s v="-"/>
    <m/>
    <m/>
    <s v="สนง.เขตพื้นที่การศึกษามัธยมศึกษา เขต 8"/>
    <m/>
  </r>
  <r>
    <x v="1"/>
    <x v="483"/>
    <x v="9"/>
    <s v="-"/>
    <s v="-"/>
    <n v="36"/>
    <s v="-"/>
    <n v="4"/>
    <n v="14"/>
    <n v="24"/>
    <s v="-"/>
    <m/>
    <m/>
    <s v="สนง.เขตพื้นที่การศึกษามัธยมศึกษา เขต 8"/>
    <m/>
  </r>
  <r>
    <x v="1"/>
    <x v="484"/>
    <x v="9"/>
    <s v="-"/>
    <s v="-"/>
    <n v="3"/>
    <s v="-"/>
    <n v="1"/>
    <s v="-"/>
    <s v="-"/>
    <s v="-"/>
    <m/>
    <m/>
    <s v="สนง.เขตพื้นที่การศึกษามัธยมศึกษา เขต 8"/>
    <m/>
  </r>
  <r>
    <x v="1"/>
    <x v="485"/>
    <x v="9"/>
    <s v="-"/>
    <s v="-"/>
    <n v="18"/>
    <s v="-"/>
    <n v="18"/>
    <n v="28"/>
    <n v="28"/>
    <s v="-"/>
    <m/>
    <m/>
    <s v="สนง.เขตพื้นที่การศึกษามัธยมศึกษา เขต 8"/>
    <m/>
  </r>
  <r>
    <x v="1"/>
    <x v="486"/>
    <x v="9"/>
    <s v="-"/>
    <s v="-"/>
    <s v="-"/>
    <s v="-"/>
    <n v="1"/>
    <n v="8"/>
    <n v="9"/>
    <s v="-"/>
    <m/>
    <m/>
    <s v="สนง.เขตพื้นที่การศึกษามัธยมศึกษา เขต 8"/>
    <m/>
  </r>
  <r>
    <x v="1"/>
    <x v="487"/>
    <x v="9"/>
    <s v="-"/>
    <s v="-"/>
    <n v="19149"/>
    <n v="14064"/>
    <n v="22368"/>
    <n v="23053"/>
    <n v="22289"/>
    <s v="-"/>
    <m/>
    <m/>
    <s v="สำนักงานคณะกรรมการการอุดมศึกษา"/>
    <m/>
  </r>
  <r>
    <x v="1"/>
    <x v="488"/>
    <x v="9"/>
    <s v="-"/>
    <s v="-"/>
    <n v="1000"/>
    <n v="719"/>
    <n v="949"/>
    <n v="824"/>
    <n v="840"/>
    <s v="-"/>
    <m/>
    <m/>
    <s v="สำนักงานคณะกรรมการการอุดมศึกษา"/>
    <m/>
  </r>
  <r>
    <x v="1"/>
    <x v="489"/>
    <x v="9"/>
    <s v="-"/>
    <s v="-"/>
    <n v="57584"/>
    <n v="72904"/>
    <n v="52850"/>
    <n v="26870"/>
    <n v="53443"/>
    <s v="-"/>
    <m/>
    <m/>
    <s v="สนง.ส่งเสริมการศึกษานอกระบบและการศึกษาตามอัธยาศัยจังหวัด"/>
    <m/>
  </r>
  <r>
    <x v="1"/>
    <x v="490"/>
    <x v="9"/>
    <s v="-"/>
    <s v="-"/>
    <n v="18809"/>
    <n v="47076"/>
    <n v="31123"/>
    <n v="11737"/>
    <n v="26151"/>
    <s v="-"/>
    <m/>
    <m/>
    <s v="สนง.ส่งเสริมการศึกษานอกระบบและการศึกษาตามอัธยาศัยจังหวัด"/>
    <m/>
  </r>
  <r>
    <x v="1"/>
    <x v="491"/>
    <x v="7"/>
    <s v="-"/>
    <s v="-"/>
    <n v="766"/>
    <n v="765"/>
    <n v="724"/>
    <n v="766"/>
    <n v="753"/>
    <s v="-"/>
    <m/>
    <m/>
    <s v="สนง.วัฒนธรรมจังหวัด"/>
    <m/>
  </r>
  <r>
    <x v="1"/>
    <x v="492"/>
    <x v="23"/>
    <s v="-"/>
    <s v="-"/>
    <n v="6485"/>
    <n v="6309"/>
    <n v="6012"/>
    <n v="5937"/>
    <n v="5842"/>
    <s v="-"/>
    <m/>
    <m/>
    <s v="สนง.วัฒนธรรมจังหวัด"/>
    <m/>
  </r>
  <r>
    <x v="1"/>
    <x v="493"/>
    <x v="9"/>
    <s v="-"/>
    <s v="-"/>
    <n v="4488995"/>
    <n v="4030328"/>
    <n v="4201843"/>
    <n v="2537450"/>
    <n v="2525944"/>
    <s v="-"/>
    <m/>
    <m/>
    <s v="สนง.สาธารณสุขจังหวัด"/>
    <m/>
  </r>
  <r>
    <x v="1"/>
    <x v="494"/>
    <x v="9"/>
    <s v="-"/>
    <s v="-"/>
    <n v="184381"/>
    <n v="115677"/>
    <n v="458373"/>
    <n v="245884"/>
    <n v="163177"/>
    <s v="-"/>
    <m/>
    <m/>
    <s v="สนง.สาธารณสุขจังหวัด"/>
    <m/>
  </r>
  <r>
    <x v="1"/>
    <x v="495"/>
    <x v="7"/>
    <s v="-"/>
    <s v="-"/>
    <n v="20"/>
    <n v="20"/>
    <n v="20"/>
    <n v="20"/>
    <n v="20"/>
    <s v="-"/>
    <m/>
    <m/>
    <s v="สนง.สาธารณสุขจังหวัด"/>
    <m/>
  </r>
  <r>
    <x v="1"/>
    <x v="496"/>
    <x v="24"/>
    <s v="-"/>
    <s v="-"/>
    <n v="1585"/>
    <n v="1600"/>
    <n v="1600"/>
    <n v="1612"/>
    <n v="1667"/>
    <s v="-"/>
    <m/>
    <m/>
    <s v="สนง.สาธารณสุขจังหวัด"/>
    <m/>
  </r>
  <r>
    <x v="1"/>
    <x v="497"/>
    <x v="9"/>
    <s v="-"/>
    <s v="-"/>
    <n v="5794"/>
    <n v="4475"/>
    <n v="5498"/>
    <n v="4574"/>
    <n v="4072"/>
    <s v="-"/>
    <m/>
    <m/>
    <s v="สนง.สาธารณสุขจังหวัด"/>
    <m/>
  </r>
  <r>
    <x v="1"/>
    <x v="498"/>
    <x v="9"/>
    <s v="-"/>
    <s v="-"/>
    <n v="14840"/>
    <n v="12544"/>
    <n v="13016"/>
    <n v="12128"/>
    <n v="11685"/>
    <s v="-"/>
    <m/>
    <m/>
    <s v="สนง.สาธารณสุขจังหวัด"/>
    <m/>
  </r>
  <r>
    <x v="1"/>
    <x v="499"/>
    <x v="9"/>
    <s v="-"/>
    <s v="-"/>
    <n v="9613"/>
    <n v="8448"/>
    <n v="8687"/>
    <n v="8085"/>
    <n v="8063"/>
    <s v="-"/>
    <m/>
    <m/>
    <s v="สนง.สาธารณสุขจังหวัด"/>
    <m/>
  </r>
  <r>
    <x v="1"/>
    <x v="500"/>
    <x v="9"/>
    <s v="-"/>
    <s v="-"/>
    <n v="737"/>
    <n v="618"/>
    <n v="646"/>
    <n v="519"/>
    <n v="548"/>
    <s v="-"/>
    <m/>
    <m/>
    <s v="สนง.สาธารณสุขจังหวัด"/>
    <m/>
  </r>
  <r>
    <x v="1"/>
    <x v="501"/>
    <x v="17"/>
    <s v="-"/>
    <s v="-"/>
    <n v="55.1"/>
    <n v="45.6"/>
    <n v="53.7"/>
    <s v="-"/>
    <n v="44"/>
    <s v="-"/>
    <m/>
    <m/>
    <s v="กรมอนามัย"/>
    <m/>
  </r>
  <r>
    <x v="1"/>
    <x v="502"/>
    <x v="9"/>
    <s v="-"/>
    <s v="-"/>
    <n v="6.17"/>
    <n v="6.28"/>
    <n v="7"/>
    <n v="7.12"/>
    <n v="8.43"/>
    <s v="-"/>
    <m/>
    <m/>
    <s v="กระทรวงสาธารณสุข"/>
    <m/>
  </r>
  <r>
    <x v="1"/>
    <x v="410"/>
    <x v="9"/>
    <s v="-"/>
    <s v="-"/>
    <n v="9.57"/>
    <n v="8.85"/>
    <n v="9.1"/>
    <n v="7"/>
    <n v="9.57"/>
    <s v="-"/>
    <m/>
    <m/>
    <s v="กระทรวงสาธารณสุข"/>
    <m/>
  </r>
  <r>
    <x v="1"/>
    <x v="503"/>
    <x v="9"/>
    <s v="-"/>
    <s v="-"/>
    <n v="56311"/>
    <n v="59426"/>
    <n v="60447"/>
    <n v="64080"/>
    <n v="72697"/>
    <n v="69727"/>
    <n v="70219"/>
    <m/>
    <s v="สนง.ประกันสังคมจังหวัด กระทรวงแรงงาน"/>
    <s v="ปี2563 ข้อมูล ณ 30 มิถุนายน 2563"/>
  </r>
  <r>
    <x v="1"/>
    <x v="504"/>
    <x v="9"/>
    <s v="-"/>
    <s v="-"/>
    <n v="27442"/>
    <n v="25337"/>
    <n v="25680"/>
    <n v="31691"/>
    <n v="36836"/>
    <n v="43752"/>
    <n v="46905"/>
    <m/>
    <s v="สนง.ประกันสังคมจังหวัด กระทรวงแรงงาน"/>
    <s v="ปี2563 ข้อมูล ณ 30 มิถุนายน 2563"/>
  </r>
  <r>
    <x v="1"/>
    <x v="505"/>
    <x v="9"/>
    <s v="-"/>
    <s v="-"/>
    <n v="424"/>
    <n v="405"/>
    <n v="385"/>
    <n v="367"/>
    <n v="410"/>
    <n v="435"/>
    <n v="187"/>
    <m/>
    <s v="สนง.ประกันสังคมจังหวัด กระทรวงแรงงาน"/>
    <s v="ปี2563 ข้อมูล ณ 30 มิถุนายน 2563"/>
  </r>
  <r>
    <x v="1"/>
    <x v="506"/>
    <x v="9"/>
    <s v="-"/>
    <s v="-"/>
    <s v="-"/>
    <n v="2"/>
    <s v="-"/>
    <n v="2"/>
    <s v="-"/>
    <s v="-"/>
    <m/>
    <m/>
    <s v="กระทรวงการพัฒนาสังคมและความมั่นคงของมนุษย์"/>
    <m/>
  </r>
  <r>
    <x v="1"/>
    <x v="507"/>
    <x v="9"/>
    <s v="-"/>
    <s v="-"/>
    <s v="-"/>
    <s v="-"/>
    <n v="1"/>
    <s v="-"/>
    <s v="-"/>
    <s v="-"/>
    <m/>
    <m/>
    <s v="กระทรวงการพัฒนาสังคมและความมั่นคงของมนุษย์"/>
    <m/>
  </r>
  <r>
    <x v="1"/>
    <x v="508"/>
    <x v="9"/>
    <s v="-"/>
    <s v="-"/>
    <s v="-"/>
    <s v="-"/>
    <s v="-"/>
    <s v="-"/>
    <s v="-"/>
    <s v="-"/>
    <m/>
    <m/>
    <s v="กระทรวงการพัฒนาสังคมและความมั่นคงของมนุษย์"/>
    <m/>
  </r>
  <r>
    <x v="1"/>
    <x v="509"/>
    <x v="9"/>
    <s v="-"/>
    <s v="-"/>
    <s v="-"/>
    <s v="-"/>
    <s v="-"/>
    <n v="18564"/>
    <m/>
    <s v="-"/>
    <m/>
    <m/>
    <s v="กระทรวงการพัฒนาสังคมและความมั่นคงของมนุษย์"/>
    <m/>
  </r>
  <r>
    <x v="1"/>
    <x v="510"/>
    <x v="8"/>
    <s v="-"/>
    <s v="-"/>
    <s v="-"/>
    <n v="18884"/>
    <s v="-"/>
    <n v="20565"/>
    <s v="-"/>
    <n v="20842"/>
    <m/>
    <m/>
    <s v="สำนักงานสถิติแห่งชาติ"/>
    <m/>
  </r>
  <r>
    <x v="1"/>
    <x v="511"/>
    <x v="8"/>
    <s v="-"/>
    <s v="-"/>
    <s v="-"/>
    <n v="15765"/>
    <n v="18221"/>
    <n v="18001"/>
    <n v="20739"/>
    <n v="18717"/>
    <m/>
    <m/>
    <s v="สำนักงานสถิติแห่งชาติ"/>
    <m/>
  </r>
  <r>
    <x v="1"/>
    <x v="512"/>
    <x v="8"/>
    <s v="-"/>
    <s v="-"/>
    <s v="-"/>
    <n v="89862"/>
    <s v="-"/>
    <n v="293923"/>
    <s v="-"/>
    <n v="171478"/>
    <m/>
    <m/>
    <s v="สำนักงานสถิติแห่งชาติ"/>
    <m/>
  </r>
  <r>
    <x v="1"/>
    <x v="513"/>
    <x v="17"/>
    <s v="-"/>
    <s v="-"/>
    <s v="-"/>
    <n v="83.5"/>
    <s v="-"/>
    <n v="87.5"/>
    <s v="-"/>
    <n v="89.8"/>
    <m/>
    <m/>
    <s v="สำนักงานสถิติแห่งชาติ"/>
    <m/>
  </r>
  <r>
    <x v="1"/>
    <x v="514"/>
    <x v="8"/>
    <s v="-"/>
    <s v="-"/>
    <s v="-"/>
    <n v="0.30499999999999999"/>
    <s v="-"/>
    <n v="0.28899999999999998"/>
    <s v="-"/>
    <n v="0.25700000000000001"/>
    <m/>
    <m/>
    <s v="สำนักงานสถิติแห่งชาติ"/>
    <m/>
  </r>
  <r>
    <x v="1"/>
    <x v="515"/>
    <x v="8"/>
    <s v="-"/>
    <s v="-"/>
    <s v="-"/>
    <s v="-"/>
    <s v="-"/>
    <s v="-"/>
    <s v="-"/>
    <s v="-"/>
    <m/>
    <m/>
    <s v="สำนักงานสถิติแห่งชาติ"/>
    <m/>
  </r>
  <r>
    <x v="1"/>
    <x v="516"/>
    <x v="17"/>
    <s v="-"/>
    <s v="-"/>
    <n v="17.53"/>
    <n v="17.63"/>
    <n v="14.07"/>
    <n v="11.37"/>
    <n v="15.14"/>
    <s v="-"/>
    <m/>
    <m/>
    <s v="สำนักงานสถิติแห่งชาติ"/>
    <m/>
  </r>
  <r>
    <x v="1"/>
    <x v="517"/>
    <x v="25"/>
    <s v="-"/>
    <s v="-"/>
    <s v="-"/>
    <n v="6302"/>
    <n v="3698"/>
    <n v="5467"/>
    <n v="9756"/>
    <s v="-"/>
    <m/>
    <m/>
    <s v="กองกำกับการตำรวจภูธรจังหวัด"/>
    <m/>
  </r>
  <r>
    <x v="1"/>
    <x v="518"/>
    <x v="25"/>
    <s v="-"/>
    <s v="-"/>
    <s v="-"/>
    <n v="8201"/>
    <n v="8066"/>
    <n v="9586"/>
    <n v="9944"/>
    <s v="-"/>
    <m/>
    <m/>
    <s v="กองกำกับการตำรวจภูธรจังหวัด"/>
    <m/>
  </r>
  <r>
    <x v="1"/>
    <x v="519"/>
    <x v="25"/>
    <s v="-"/>
    <s v="-"/>
    <s v="-"/>
    <n v="3279"/>
    <n v="5467"/>
    <n v="3698"/>
    <n v="5034"/>
    <n v="3894"/>
    <m/>
    <m/>
    <s v="กองกำกับการตำรวจภูธรจังหวัด"/>
    <m/>
  </r>
  <r>
    <x v="2"/>
    <x v="520"/>
    <x v="7"/>
    <s v="-"/>
    <s v="-"/>
    <n v="772"/>
    <n v="774"/>
    <n v="83"/>
    <n v="90"/>
    <n v="94"/>
    <n v="148"/>
    <m/>
    <m/>
    <s v="โครงการชลประทานจังหวัด"/>
    <m/>
  </r>
  <r>
    <x v="2"/>
    <x v="521"/>
    <x v="26"/>
    <s v="-"/>
    <s v="-"/>
    <n v="29.9"/>
    <n v="20.9"/>
    <n v="33.700000000000003"/>
    <n v="52.41"/>
    <n v="71.72"/>
    <s v="-"/>
    <m/>
    <m/>
    <s v="โครงการชลประทานจังหวัด"/>
    <m/>
  </r>
  <r>
    <x v="2"/>
    <x v="522"/>
    <x v="26"/>
    <s v="-"/>
    <s v="-"/>
    <n v="9258"/>
    <n v="4900"/>
    <n v="4748"/>
    <n v="6016"/>
    <n v="7057"/>
    <s v="-"/>
    <m/>
    <m/>
    <s v="กรมชลประทาน"/>
    <m/>
  </r>
  <r>
    <x v="2"/>
    <x v="523"/>
    <x v="27"/>
    <s v="-"/>
    <s v="-"/>
    <n v="798"/>
    <n v="686"/>
    <n v="845"/>
    <n v="810"/>
    <n v="822"/>
    <s v="-"/>
    <m/>
    <m/>
    <s v="กรมควบคุมมลพิษ กระทรวงทรัพยากรธรรมชาติและสิ่งแวดล้อม"/>
    <m/>
  </r>
  <r>
    <x v="2"/>
    <x v="524"/>
    <x v="2"/>
    <s v="-"/>
    <n v="7574845"/>
    <n v="7572996"/>
    <n v="7558724"/>
    <n v="7543182"/>
    <n v="7530031"/>
    <s v="-"/>
    <s v="-"/>
    <m/>
    <m/>
    <s v="สำนักงานเศรษฐกิจการเกษตร"/>
    <m/>
  </r>
  <r>
    <x v="2"/>
    <x v="525"/>
    <x v="17"/>
    <s v="-"/>
    <n v="62.21"/>
    <n v="62.19"/>
    <n v="62.07"/>
    <n v="61.95"/>
    <n v="61.84"/>
    <s v="-"/>
    <s v="-"/>
    <m/>
    <m/>
    <s v="สำนักงานเศรษฐกิจการเกษตร"/>
    <m/>
  </r>
  <r>
    <x v="2"/>
    <x v="526"/>
    <x v="28"/>
    <s v="-"/>
    <s v="-"/>
    <n v="93.15"/>
    <n v="80.540000000000006"/>
    <n v="99.57"/>
    <n v="102.54"/>
    <n v="64.099999999999994"/>
    <s v="-"/>
    <m/>
    <m/>
    <s v="สถานีตรวจอากาศกาญจนบุรี สถานีตรวจอากาศทองผาภุมิ"/>
    <m/>
  </r>
  <r>
    <x v="2"/>
    <x v="527"/>
    <x v="26"/>
    <s v="-"/>
    <s v="-"/>
    <n v="22513200"/>
    <n v="20032800"/>
    <n v="20060400"/>
    <n v="20649600"/>
    <n v="22951200"/>
    <s v="-"/>
    <m/>
    <m/>
    <s v="สำนักงานการปะปาส่วนภูมิภาค สาขากาญจนบุรี สาขาท่ามะกา สาขาเลาขวัญ สาขาพนมทวน"/>
    <m/>
  </r>
  <r>
    <x v="2"/>
    <x v="528"/>
    <x v="26"/>
    <s v="-"/>
    <s v="-"/>
    <n v="13042386"/>
    <n v="14537604"/>
    <n v="16508392"/>
    <n v="16912822"/>
    <n v="19177838"/>
    <s v="-"/>
    <m/>
    <m/>
    <s v="สำนักงานการปะปาส่วนภูมิภาค สาขากาญจนบุรี สาขาท่ามะกา สาขาเลาขวัญ สาขาพนมทวน"/>
    <m/>
  </r>
  <r>
    <x v="2"/>
    <x v="529"/>
    <x v="26"/>
    <s v="-"/>
    <s v="-"/>
    <n v="10520039"/>
    <n v="11085488"/>
    <n v="8850732"/>
    <n v="11882643"/>
    <n v="12090737"/>
    <s v="-"/>
    <m/>
    <m/>
    <s v="สำนักงานการปะปาส่วนภูมิภาค สาขากาญจนบุรี สาขาท่ามะกา สาขาเลาขวัญ สาขาพนมทวน"/>
    <m/>
  </r>
  <r>
    <x v="2"/>
    <x v="530"/>
    <x v="29"/>
    <s v="-"/>
    <s v="-"/>
    <s v="-"/>
    <n v="72.7"/>
    <n v="78.3"/>
    <n v="74.7"/>
    <n v="77"/>
    <s v="-"/>
    <m/>
    <m/>
    <s v="สำนักงานสิ่งแวดล้อมภาค 8"/>
    <m/>
  </r>
  <r>
    <x v="2"/>
    <x v="531"/>
    <x v="29"/>
    <s v="-"/>
    <s v="-"/>
    <n v="70"/>
    <n v="83"/>
    <n v="84"/>
    <n v="70"/>
    <n v="85"/>
    <s v="-"/>
    <m/>
    <m/>
    <s v="สำนักงานสิ่งแวดล้อมภาค 8"/>
    <m/>
  </r>
  <r>
    <x v="2"/>
    <x v="532"/>
    <x v="29"/>
    <s v="-"/>
    <s v="-"/>
    <n v="48"/>
    <n v="72"/>
    <n v="79"/>
    <n v="79"/>
    <n v="76"/>
    <s v="-"/>
    <m/>
    <m/>
    <s v="สำนักงานสิ่งแวดล้อมภาค 8"/>
    <m/>
  </r>
  <r>
    <x v="2"/>
    <x v="533"/>
    <x v="29"/>
    <s v="-"/>
    <s v="-"/>
    <n v="62"/>
    <n v="63"/>
    <n v="72"/>
    <n v="75"/>
    <n v="70"/>
    <s v="-"/>
    <m/>
    <m/>
    <s v="สำนักงานสิ่งแวดล้อมภาค 8"/>
    <m/>
  </r>
  <r>
    <x v="2"/>
    <x v="534"/>
    <x v="30"/>
    <s v="-"/>
    <s v="-"/>
    <s v="-"/>
    <s v="-"/>
    <s v="-"/>
    <s v="-"/>
    <s v="-"/>
    <s v="-"/>
    <m/>
    <m/>
    <s v="สำนักงานสิ่งแวดล้อมภาค 8"/>
    <m/>
  </r>
  <r>
    <x v="2"/>
    <x v="535"/>
    <x v="2"/>
    <s v="-"/>
    <s v="-"/>
    <s v="-"/>
    <s v="-"/>
    <n v="441880"/>
    <n v="593382"/>
    <s v="-"/>
    <s v="-"/>
    <m/>
    <m/>
    <s v="กรมชลประทาน"/>
    <m/>
  </r>
  <r>
    <x v="2"/>
    <x v="536"/>
    <x v="9"/>
    <s v="-"/>
    <s v="-"/>
    <n v="85091"/>
    <n v="21041"/>
    <n v="387388"/>
    <n v="42563"/>
    <s v="-"/>
    <s v="-"/>
    <m/>
    <m/>
    <s v="สนง.ป้องกันและบรรเทาสาธารณภัยจังหวัด"/>
    <m/>
  </r>
</pivotCacheRecords>
</file>

<file path=xl/pivotCache/pivotCacheRecords4.xml><?xml version="1.0" encoding="utf-8"?>
<pivotCacheRecords xmlns="http://schemas.openxmlformats.org/spreadsheetml/2006/main" xmlns:r="http://schemas.openxmlformats.org/officeDocument/2006/relationships" count="548">
  <r>
    <s v="เศรษฐกิจ"/>
    <s v="ผลิตภัณฑ์มวลรวมจังหวัด  ณ ราคาประจำปี"/>
    <x v="0"/>
    <s v="-"/>
    <s v="-"/>
    <n v="86192"/>
    <n v="85215"/>
    <n v="97294"/>
    <n v="85215"/>
    <n v="107144"/>
    <s v="-"/>
    <m/>
    <m/>
    <x v="0"/>
    <m/>
  </r>
  <r>
    <s v="เศรษฐกิจ"/>
    <s v="ผลิตภัณฑ์มวลรวมจังหวัดต่อคนต่อปี"/>
    <x v="1"/>
    <s v="-"/>
    <s v="-"/>
    <n v="107469"/>
    <n v="106303"/>
    <n v="115274"/>
    <n v="121570"/>
    <n v="129304"/>
    <s v="-"/>
    <m/>
    <m/>
    <x v="0"/>
    <m/>
  </r>
  <r>
    <s v="เศรษฐกิจ"/>
    <s v="ผลิตภัณฑ์มวลรวมสาขาเกษตร"/>
    <x v="0"/>
    <s v="-"/>
    <s v="-"/>
    <n v="22345"/>
    <n v="21812"/>
    <n v="20266"/>
    <n v="20974"/>
    <s v="-"/>
    <s v="-"/>
    <m/>
    <m/>
    <x v="0"/>
    <m/>
  </r>
  <r>
    <s v="เศรษฐกิจ"/>
    <s v="ผลิตภัณฑ์มวลรวมสาขาอุตสาหกรรม"/>
    <x v="0"/>
    <s v="-"/>
    <s v="-"/>
    <n v="23113"/>
    <n v="20959"/>
    <n v="23862"/>
    <n v="24006"/>
    <s v="-"/>
    <s v="-"/>
    <m/>
    <m/>
    <x v="0"/>
    <m/>
  </r>
  <r>
    <s v="เศรษฐกิจ"/>
    <s v="ผลิตภัณฑ์มวลรวมสาขาขนส่ง สถานที่เก็บสินค้า และการคมนาคม"/>
    <x v="0"/>
    <s v="-"/>
    <s v="-"/>
    <n v="9460"/>
    <n v="10185"/>
    <n v="11061"/>
    <n v="11895"/>
    <s v="-"/>
    <s v="-"/>
    <m/>
    <m/>
    <x v="0"/>
    <m/>
  </r>
  <r>
    <s v="เศรษฐกิจ"/>
    <s v="เนื้อที่การใช้ประโยชน์ทางการเกษตร"/>
    <x v="2"/>
    <n v="2674770"/>
    <n v="2675855"/>
    <n v="2675104"/>
    <n v="2674079"/>
    <n v="2674674"/>
    <n v="2674231"/>
    <s v="-"/>
    <s v="-"/>
    <m/>
    <m/>
    <x v="1"/>
    <m/>
  </r>
  <r>
    <s v="เศรษฐกิจ"/>
    <s v="เนื้อที่นา"/>
    <x v="2"/>
    <n v="421761"/>
    <n v="421639"/>
    <n v="421470"/>
    <n v="421468"/>
    <n v="420939"/>
    <n v="421183"/>
    <s v="-"/>
    <s v="-"/>
    <m/>
    <m/>
    <x v="1"/>
    <m/>
  </r>
  <r>
    <s v="เศรษฐกิจ"/>
    <s v="เนื้อที่พืชไร่"/>
    <x v="2"/>
    <n v="1577887"/>
    <n v="1578158"/>
    <n v="1577842"/>
    <n v="1577005"/>
    <n v="1577624"/>
    <n v="1576993"/>
    <s v="-"/>
    <s v="-"/>
    <m/>
    <m/>
    <x v="1"/>
    <m/>
  </r>
  <r>
    <s v="เศรษฐกิจ"/>
    <s v="เนื้อที่ไม้ผล และไม้ยืนต้น"/>
    <x v="2"/>
    <n v="308133"/>
    <n v="308668"/>
    <n v="308398"/>
    <n v="308542"/>
    <n v="308369"/>
    <n v="308690"/>
    <s v="-"/>
    <s v="-"/>
    <m/>
    <m/>
    <x v="1"/>
    <m/>
  </r>
  <r>
    <s v="เศรษฐกิจ"/>
    <s v="เนื้อที่สวนผัก ไม้ดอกไม้ประดับ"/>
    <x v="2"/>
    <n v="59864"/>
    <n v="60012"/>
    <n v="60019"/>
    <n v="59994"/>
    <n v="59994"/>
    <n v="59741"/>
    <s v="-"/>
    <s v="-"/>
    <m/>
    <m/>
    <x v="1"/>
    <m/>
  </r>
  <r>
    <s v="เศรษฐกิจ"/>
    <s v="ผลผลิตข้าวนาปี"/>
    <x v="3"/>
    <s v="-"/>
    <n v="325670"/>
    <n v="236485"/>
    <n v="223276"/>
    <n v="229006"/>
    <n v="271544"/>
    <n v="268578"/>
    <s v="-"/>
    <m/>
    <m/>
    <x v="2"/>
    <m/>
  </r>
  <r>
    <s v="เศรษฐกิจ"/>
    <s v="ผลผลิตข้าวนาปรัง"/>
    <x v="3"/>
    <s v="-"/>
    <n v="188211"/>
    <n v="204995"/>
    <n v="1631"/>
    <n v="8474"/>
    <n v="33891"/>
    <n v="18290"/>
    <s v="-"/>
    <m/>
    <m/>
    <x v="2"/>
    <m/>
  </r>
  <r>
    <s v="เศรษฐกิจ"/>
    <s v="ผลผลิตข้าวนาปีเฉลี่ยต่อไร่"/>
    <x v="4"/>
    <s v="-"/>
    <n v="690"/>
    <n v="604"/>
    <n v="602"/>
    <n v="612"/>
    <n v="582"/>
    <n v="678"/>
    <s v="-"/>
    <m/>
    <m/>
    <x v="2"/>
    <m/>
  </r>
  <r>
    <s v="เศรษฐกิจ"/>
    <s v="ผลผลิตข้าวนาปรังเฉลี่ยต่อไร่"/>
    <x v="4"/>
    <s v="-"/>
    <n v="785"/>
    <n v="872"/>
    <n v="616"/>
    <n v="719"/>
    <n v="507"/>
    <n v="820"/>
    <s v="-"/>
    <m/>
    <m/>
    <x v="2"/>
    <m/>
  </r>
  <r>
    <s v="เศรษฐกิจ"/>
    <s v="ผลผลิตพืชไร่"/>
    <x v="3"/>
    <s v="-"/>
    <n v="11848737"/>
    <n v="9347585"/>
    <n v="8034441"/>
    <n v="7519078"/>
    <n v="7100100"/>
    <n v="8157007"/>
    <s v="-"/>
    <m/>
    <m/>
    <x v="2"/>
    <m/>
  </r>
  <r>
    <s v="เศรษฐกิจ"/>
    <s v="     ผลผลิตพืชไร่  อ้อยโรงงาน"/>
    <x v="3"/>
    <s v="-"/>
    <n v="9593492"/>
    <n v="7779113"/>
    <n v="6899494"/>
    <n v="5880522"/>
    <n v="5931911"/>
    <n v="6862761"/>
    <s v="-"/>
    <m/>
    <m/>
    <x v="2"/>
    <m/>
  </r>
  <r>
    <s v="เศรษฐกิจ"/>
    <s v="     ผลผลิตพืชไร่  มันสำปะหลัง"/>
    <x v="3"/>
    <s v="-"/>
    <n v="2040293"/>
    <n v="1401398"/>
    <n v="1070078"/>
    <n v="1512391"/>
    <n v="1032530"/>
    <n v="1196495"/>
    <s v="-"/>
    <m/>
    <m/>
    <x v="2"/>
    <m/>
  </r>
  <r>
    <s v="เศรษฐกิจ"/>
    <s v="     ผลผลิตพืชไร่  ข้าวโพดเลี้ยงสัตว์"/>
    <x v="3"/>
    <s v="-"/>
    <n v="89341"/>
    <n v="71862"/>
    <n v="2594"/>
    <n v="57058"/>
    <n v="58068"/>
    <n v="40346"/>
    <s v="-"/>
    <m/>
    <m/>
    <x v="2"/>
    <m/>
  </r>
  <r>
    <s v="เศรษฐกิจ"/>
    <s v="     ผลผลิตพืชไร่  สัปปะรด"/>
    <x v="3"/>
    <s v="-"/>
    <n v="121415"/>
    <n v="91907"/>
    <n v="60918"/>
    <n v="67607"/>
    <n v="75833"/>
    <n v="57405"/>
    <s v="-"/>
    <m/>
    <m/>
    <x v="2"/>
    <m/>
  </r>
  <r>
    <s v="เศรษฐกิจ"/>
    <s v="     ผลผลิตพืชไร่  ถั่วหลือง"/>
    <x v="3"/>
    <s v="-"/>
    <n v="326"/>
    <n v="148"/>
    <s v="-"/>
    <n v="32"/>
    <s v="-"/>
    <s v="-"/>
    <s v="-"/>
    <m/>
    <m/>
    <x v="2"/>
    <m/>
  </r>
  <r>
    <s v="เศรษฐกิจ"/>
    <s v="     ผลผลิตพืชไร่  ถั่วเขียว"/>
    <x v="3"/>
    <s v="-"/>
    <n v="1154"/>
    <n v="810"/>
    <n v="39"/>
    <n v="201"/>
    <n v="225"/>
    <s v="-"/>
    <s v="-"/>
    <m/>
    <m/>
    <x v="2"/>
    <m/>
  </r>
  <r>
    <s v="เศรษฐกิจ"/>
    <s v="     ผลผลิตพืชไร่  ถั่วลิสง"/>
    <x v="3"/>
    <s v="-"/>
    <n v="1295"/>
    <n v="106"/>
    <n v="57"/>
    <n v="6"/>
    <n v="6"/>
    <s v="-"/>
    <s v="-"/>
    <m/>
    <m/>
    <x v="2"/>
    <m/>
  </r>
  <r>
    <s v="เศรษฐกิจ"/>
    <s v="     ผลผลิตพืชไร่  งา"/>
    <x v="3"/>
    <s v="-"/>
    <n v="186"/>
    <n v="71"/>
    <n v="10"/>
    <n v="10"/>
    <s v="-"/>
    <s v="-"/>
    <s v="-"/>
    <m/>
    <m/>
    <x v="2"/>
    <m/>
  </r>
  <r>
    <s v="เศรษฐกิจ"/>
    <s v="     ผลผลิตพืชไร่ เผือก"/>
    <x v="3"/>
    <s v="-"/>
    <n v="1235"/>
    <n v="2170"/>
    <n v="1251"/>
    <n v="1251"/>
    <n v="1527"/>
    <s v="-"/>
    <s v="-"/>
    <m/>
    <m/>
    <x v="2"/>
    <m/>
  </r>
  <r>
    <s v="เศรษฐกิจ"/>
    <s v="ผลผลิตพืชไร่เฉลี่ยต่อไร่"/>
    <x v="4"/>
    <s v="-"/>
    <m/>
    <m/>
    <m/>
    <m/>
    <m/>
    <m/>
    <s v="-"/>
    <m/>
    <m/>
    <x v="2"/>
    <m/>
  </r>
  <r>
    <s v="เศรษฐกิจ"/>
    <s v="     ผลผลิตพืชไร่เฉลี่ยต่อไร่  อ้อยโรงงาน"/>
    <x v="4"/>
    <s v="-"/>
    <n v="11229"/>
    <n v="21828"/>
    <n v="19090"/>
    <n v="9070"/>
    <n v="10254"/>
    <n v="9608.93"/>
    <s v="-"/>
    <m/>
    <m/>
    <x v="2"/>
    <m/>
  </r>
  <r>
    <s v="เศรษฐกิจ"/>
    <s v="     ผลผลิตพืชไร่เฉลี่ยต่อไร่  มันสำปะหลัง"/>
    <x v="4"/>
    <s v="-"/>
    <n v="3685"/>
    <n v="3374"/>
    <n v="3277"/>
    <n v="3191"/>
    <n v="3375"/>
    <n v="3102"/>
    <s v="-"/>
    <m/>
    <m/>
    <x v="2"/>
    <m/>
  </r>
  <r>
    <s v="เศรษฐกิจ"/>
    <s v="     ผลผลิตพืชไร่เฉลี่ยต่อไร่  ข้าวโพดเลี้ยงสัตว์"/>
    <x v="4"/>
    <s v="-"/>
    <n v="812"/>
    <n v="944"/>
    <n v="55"/>
    <n v="678"/>
    <n v="808"/>
    <n v="904"/>
    <s v="-"/>
    <m/>
    <m/>
    <x v="2"/>
    <m/>
  </r>
  <r>
    <s v="เศรษฐกิจ"/>
    <s v="     ผลผลิตพืชไร่เฉลี่ยต่อไร่  สัปปะรด"/>
    <x v="4"/>
    <s v="-"/>
    <n v="4430"/>
    <n v="3419"/>
    <n v="3188"/>
    <n v="3265"/>
    <n v="3477"/>
    <n v="2589"/>
    <s v="-"/>
    <m/>
    <m/>
    <x v="2"/>
    <m/>
  </r>
  <r>
    <s v="เศรษฐกิจ"/>
    <s v="     ผลผลิตพืชไร่เฉลี่ยต่อไร่  ถั่วหลือง"/>
    <x v="4"/>
    <s v="-"/>
    <n v="386"/>
    <n v="331"/>
    <s v="-"/>
    <n v="237"/>
    <s v="-"/>
    <s v="-"/>
    <s v="-"/>
    <m/>
    <m/>
    <x v="2"/>
    <m/>
  </r>
  <r>
    <s v="เศรษฐกิจ"/>
    <s v="     ผลผลิตพืชไร่เฉลี่ยต่อไร่  ถั่วเขียว"/>
    <x v="4"/>
    <s v="-"/>
    <n v="214"/>
    <n v="283"/>
    <n v="130"/>
    <n v="99"/>
    <n v="450"/>
    <s v="-"/>
    <s v="-"/>
    <m/>
    <m/>
    <x v="2"/>
    <m/>
  </r>
  <r>
    <s v="เศรษฐกิจ"/>
    <s v="     ผลผลิตพืชไร่เฉลี่ยต่อไร่  ถั่วลิสง"/>
    <x v="4"/>
    <s v="-"/>
    <n v="1691"/>
    <n v="739"/>
    <n v="4071"/>
    <n v="407"/>
    <n v="829"/>
    <s v="-"/>
    <s v="-"/>
    <m/>
    <m/>
    <x v="2"/>
    <m/>
  </r>
  <r>
    <s v="เศรษฐกิจ"/>
    <s v="     ผลผลิตพืชไร่เฉลี่ยต่อไร่  งา"/>
    <x v="4"/>
    <s v="-"/>
    <n v="125"/>
    <n v="233"/>
    <n v="80"/>
    <n v="80"/>
    <s v="-"/>
    <s v="-"/>
    <s v="-"/>
    <m/>
    <m/>
    <x v="2"/>
    <m/>
  </r>
  <r>
    <s v="เศรษฐกิจ"/>
    <s v="     ผลผลิตพืชไร่เฉลี่ยต่อไร่  เผือก"/>
    <x v="4"/>
    <s v="-"/>
    <n v="3081"/>
    <n v="3365"/>
    <n v="3008"/>
    <n v="3008"/>
    <n v="3635"/>
    <s v="-"/>
    <s v="-"/>
    <m/>
    <m/>
    <x v="2"/>
    <m/>
  </r>
  <r>
    <s v="เศรษฐกิจ"/>
    <s v="ผลผลิตพืชผัก"/>
    <x v="3"/>
    <s v="-"/>
    <n v="65021"/>
    <n v="211867"/>
    <n v="174348"/>
    <n v="82104"/>
    <n v="168509"/>
    <n v="109573"/>
    <s v="-"/>
    <m/>
    <m/>
    <x v="2"/>
    <m/>
  </r>
  <r>
    <s v="เศรษฐกิจ"/>
    <s v="     ผลผลิตพืชผัก  ข้าวโพดฝักอ่อน"/>
    <x v="3"/>
    <s v="-"/>
    <n v="40621"/>
    <n v="148821"/>
    <n v="128020"/>
    <n v="45323"/>
    <n v="117028"/>
    <n v="102781"/>
    <s v="-"/>
    <m/>
    <m/>
    <x v="2"/>
    <m/>
  </r>
  <r>
    <s v="เศรษฐกิจ"/>
    <s v="     ผลผลิตพืชผัก  คะน้า"/>
    <x v="3"/>
    <s v="-"/>
    <n v="4567"/>
    <n v="7638"/>
    <n v="3740"/>
    <n v="8356"/>
    <n v="15240"/>
    <s v="-"/>
    <s v="-"/>
    <m/>
    <m/>
    <x v="2"/>
    <m/>
  </r>
  <r>
    <s v="เศรษฐกิจ"/>
    <s v="     ผลผลิตพืชผัก  ผักชี"/>
    <x v="3"/>
    <s v="-"/>
    <n v="4130"/>
    <n v="4495"/>
    <n v="755"/>
    <n v="5046"/>
    <n v="1775"/>
    <s v="-"/>
    <s v="-"/>
    <m/>
    <m/>
    <x v="2"/>
    <m/>
  </r>
  <r>
    <s v="เศรษฐกิจ"/>
    <s v="     ผลผลิตพืชผัก  พริกขี้หนูเล็ก"/>
    <x v="3"/>
    <s v="-"/>
    <n v="879"/>
    <n v="5945"/>
    <n v="8713"/>
    <n v="1994"/>
    <n v="4218"/>
    <s v="-"/>
    <s v="-"/>
    <m/>
    <m/>
    <x v="2"/>
    <m/>
  </r>
  <r>
    <s v="เศรษฐกิจ"/>
    <s v="     ผลผลิตพืชผัก  พริกขี้หนูใหญ่"/>
    <x v="3"/>
    <s v="-"/>
    <n v="5821"/>
    <n v="11289"/>
    <n v="7716"/>
    <n v="8615"/>
    <n v="4161"/>
    <s v="-"/>
    <s v="-"/>
    <m/>
    <m/>
    <x v="2"/>
    <m/>
  </r>
  <r>
    <s v="เศรษฐกิจ"/>
    <s v="     ผลผลิตพืชผัก  มะเขีอเปราะ"/>
    <x v="3"/>
    <s v="-"/>
    <n v="2123"/>
    <n v="26642"/>
    <n v="20608"/>
    <n v="5262"/>
    <n v="6916"/>
    <s v="-"/>
    <s v="-"/>
    <m/>
    <m/>
    <x v="2"/>
    <m/>
  </r>
  <r>
    <s v="เศรษฐกิจ"/>
    <s v="     ผลผลิตพืชผัก  หอมแบ่ง (ต้นหอม)"/>
    <x v="3"/>
    <s v="-"/>
    <n v="935"/>
    <n v="1417"/>
    <n v="1433"/>
    <n v="2291"/>
    <n v="10310"/>
    <s v="-"/>
    <s v="-"/>
    <m/>
    <m/>
    <x v="2"/>
    <m/>
  </r>
  <r>
    <s v="เศรษฐกิจ"/>
    <s v="     ผลผลิตพืชผัก  แตงโมเนื้อ"/>
    <x v="3"/>
    <s v="-"/>
    <n v="2576"/>
    <n v="800"/>
    <n v="280"/>
    <n v="2001"/>
    <n v="4040"/>
    <s v="-"/>
    <s v="-"/>
    <m/>
    <m/>
    <x v="2"/>
    <m/>
  </r>
  <r>
    <s v="เศรษฐกิจ"/>
    <s v="     ผลผลิตพืชผัก  หน่อไม้ฝรั่ง"/>
    <x v="3"/>
    <s v="-"/>
    <n v="1255"/>
    <n v="2259"/>
    <n v="2912"/>
    <n v="1653"/>
    <n v="3210"/>
    <n v="6792"/>
    <s v="-"/>
    <m/>
    <m/>
    <x v="2"/>
    <m/>
  </r>
  <r>
    <s v="เศรษฐกิจ"/>
    <s v="     ผลผลิตพืชผัก  คื่นช่าย"/>
    <x v="3"/>
    <s v="-"/>
    <n v="2114"/>
    <n v="2561"/>
    <n v="171"/>
    <n v="1563"/>
    <n v="1611"/>
    <s v="-"/>
    <s v="-"/>
    <m/>
    <m/>
    <x v="2"/>
    <m/>
  </r>
  <r>
    <s v="เศรษฐกิจ"/>
    <s v="ผลผลิตพืชผักเฉลี่ยต่อไร่ (กก.)"/>
    <x v="4"/>
    <s v="-"/>
    <m/>
    <m/>
    <m/>
    <m/>
    <m/>
    <m/>
    <m/>
    <m/>
    <m/>
    <x v="2"/>
    <m/>
  </r>
  <r>
    <s v="เศรษฐกิจ"/>
    <s v="     ผลผลิตพืชผัก  ข้าวโพดฝักอ่อน"/>
    <x v="4"/>
    <s v="-"/>
    <n v="1964"/>
    <n v="1683"/>
    <n v="1484"/>
    <n v="1527"/>
    <n v="1549"/>
    <n v="1503"/>
    <s v="-"/>
    <m/>
    <m/>
    <x v="2"/>
    <m/>
  </r>
  <r>
    <s v="เศรษฐกิจ"/>
    <s v="     ผลผลิตพืชผัก  คะน้า"/>
    <x v="4"/>
    <s v="-"/>
    <n v="2242"/>
    <n v="2462"/>
    <n v="1308"/>
    <n v="2047"/>
    <n v="2290"/>
    <s v="-"/>
    <s v="-"/>
    <m/>
    <m/>
    <x v="2"/>
    <m/>
  </r>
  <r>
    <s v="เศรษฐกิจ"/>
    <s v="     ผลผลิตพืชผัก  ผักชี"/>
    <x v="4"/>
    <s v="-"/>
    <n v="3219"/>
    <n v="1758"/>
    <n v="926"/>
    <n v="1597"/>
    <n v="911"/>
    <s v="-"/>
    <s v="-"/>
    <m/>
    <m/>
    <x v="2"/>
    <m/>
  </r>
  <r>
    <s v="เศรษฐกิจ"/>
    <s v="     ผลผลิตพืชผัก  พริกขี้หนูเล็ก"/>
    <x v="4"/>
    <s v="-"/>
    <n v="1628"/>
    <n v="478"/>
    <n v="4461"/>
    <n v="736"/>
    <n v="595"/>
    <s v="-"/>
    <s v="-"/>
    <m/>
    <m/>
    <x v="2"/>
    <m/>
  </r>
  <r>
    <s v="เศรษฐกิจ"/>
    <s v="     ผลผลิตพืชผัก  พริกขี้หนูใหญ่"/>
    <x v="4"/>
    <s v="-"/>
    <n v="1802"/>
    <n v="683"/>
    <n v="1855"/>
    <n v="1788"/>
    <n v="523"/>
    <s v="-"/>
    <s v="-"/>
    <m/>
    <m/>
    <x v="2"/>
    <m/>
  </r>
  <r>
    <s v="เศรษฐกิจ"/>
    <s v="     ผลผลิตพืชผัก  มะเขีอเปราะ"/>
    <x v="4"/>
    <s v="-"/>
    <n v="2485"/>
    <n v="1642"/>
    <n v="9358"/>
    <n v="2657"/>
    <n v="1028"/>
    <s v="-"/>
    <s v="-"/>
    <m/>
    <m/>
    <x v="2"/>
    <m/>
  </r>
  <r>
    <s v="เศรษฐกิจ"/>
    <s v="     ผลผลิตพืชผัก  หอมแบ่ง (ต้นหอม)"/>
    <x v="4"/>
    <s v="-"/>
    <n v="3696"/>
    <n v="1084"/>
    <n v="1035"/>
    <n v="1319"/>
    <n v="6999"/>
    <s v="-"/>
    <s v="-"/>
    <m/>
    <m/>
    <x v="2"/>
    <m/>
  </r>
  <r>
    <s v="เศรษฐกิจ"/>
    <s v="     ผลผลิตพืชผัก  แตงโมเนื้อ"/>
    <x v="4"/>
    <s v="-"/>
    <n v="3845"/>
    <n v="800"/>
    <n v="280"/>
    <n v="2001"/>
    <n v="4040"/>
    <s v="-"/>
    <s v="-"/>
    <m/>
    <m/>
    <x v="2"/>
    <m/>
  </r>
  <r>
    <s v="เศรษฐกิจ"/>
    <s v="     ผลผลิตพืชผัก  หน่อไม้ฝรั่ง"/>
    <x v="4"/>
    <s v="-"/>
    <n v="1710"/>
    <n v="2259"/>
    <n v="2912"/>
    <n v="1653"/>
    <n v="3210"/>
    <n v="760"/>
    <s v="-"/>
    <m/>
    <m/>
    <x v="2"/>
    <m/>
  </r>
  <r>
    <s v="เศรษฐกิจ"/>
    <s v="     ผลผลิตพืชผัก  คื่นช่าย"/>
    <x v="4"/>
    <s v="-"/>
    <n v="2765"/>
    <n v="2561"/>
    <n v="171"/>
    <n v="1563"/>
    <n v="1611"/>
    <s v="-"/>
    <s v="-"/>
    <m/>
    <m/>
    <x v="2"/>
    <m/>
  </r>
  <r>
    <s v="เศรษฐกิจ"/>
    <s v="ผลผลิตไม้ผลและไม้ยืน"/>
    <x v="3"/>
    <s v="-"/>
    <n v="90358"/>
    <n v="175662"/>
    <n v="225777"/>
    <n v="83023"/>
    <n v="261379"/>
    <n v="135823"/>
    <s v="-"/>
    <m/>
    <m/>
    <x v="2"/>
    <m/>
  </r>
  <r>
    <s v="เศรษฐกิจ"/>
    <s v="    ผลผลิตไม้ผลและไม้ยืน  ยางพารา"/>
    <x v="3"/>
    <s v="-"/>
    <n v="9760"/>
    <n v="21240"/>
    <n v="22702"/>
    <n v="16013"/>
    <n v="19976"/>
    <n v="19207"/>
    <s v="-"/>
    <m/>
    <m/>
    <x v="2"/>
    <m/>
  </r>
  <r>
    <s v="เศรษฐกิจ"/>
    <s v="     ผลผลิตไม้ผลและไม้ยืน  ยูคาลิป"/>
    <x v="3"/>
    <s v="-"/>
    <n v="35975"/>
    <n v="29382"/>
    <n v="20697"/>
    <n v="3839"/>
    <n v="59639"/>
    <s v="-"/>
    <s v="-"/>
    <m/>
    <m/>
    <x v="2"/>
    <m/>
  </r>
  <r>
    <s v="เศรษฐกิจ"/>
    <s v="     ผลผลิตไม้ผลและไม้ยืน ปาล์มน้ำมัน"/>
    <x v="3"/>
    <s v="-"/>
    <n v="18521"/>
    <n v="13551"/>
    <n v="21159"/>
    <n v="15583"/>
    <n v="20938"/>
    <n v="37655"/>
    <s v="-"/>
    <m/>
    <m/>
    <x v="2"/>
    <m/>
  </r>
  <r>
    <s v="เศรษฐกิจ"/>
    <s v="    ผลผลิตไม้ผลและไม้ยืน  กล้วยน้ำว้า"/>
    <x v="3"/>
    <s v="-"/>
    <n v="9025"/>
    <n v="63877"/>
    <n v="66465"/>
    <n v="16653"/>
    <n v="53564"/>
    <n v="44371"/>
    <s v="-"/>
    <m/>
    <m/>
    <x v="2"/>
    <m/>
  </r>
  <r>
    <s v="เศรษฐกิจ"/>
    <s v="     ผลผลิตไม้ผลและไม้ยืน  มะม่วง"/>
    <x v="3"/>
    <s v="-"/>
    <n v="2222"/>
    <n v="6773"/>
    <n v="8012"/>
    <n v="5333"/>
    <n v="12920"/>
    <n v="7627"/>
    <s v="-"/>
    <m/>
    <m/>
    <x v="2"/>
    <m/>
  </r>
  <r>
    <s v="เศรษฐกิจ"/>
    <s v="     ผลผลิตไม้ผลและไม้ยืน  มะขาม"/>
    <x v="3"/>
    <s v="-"/>
    <n v="4938"/>
    <n v="8947"/>
    <n v="5047"/>
    <n v="4425"/>
    <n v="6189"/>
    <s v="-"/>
    <s v="-"/>
    <m/>
    <m/>
    <x v="2"/>
    <m/>
  </r>
  <r>
    <s v="เศรษฐกิจ"/>
    <s v="     ผลผลิตไม้ผลและไม้ยืน  ส้มโอ"/>
    <x v="3"/>
    <s v="-"/>
    <n v="140"/>
    <n v="8707"/>
    <n v="29192"/>
    <n v="7986"/>
    <n v="43927"/>
    <n v="26963"/>
    <s v="-"/>
    <m/>
    <m/>
    <x v="2"/>
    <m/>
  </r>
  <r>
    <s v="เศรษฐกิจ"/>
    <s v="     ผลผลิตไม้ผลและไม้ยืน  ไผ่"/>
    <x v="3"/>
    <s v="-"/>
    <n v="1768"/>
    <n v="14324"/>
    <n v="9691"/>
    <n v="4568"/>
    <n v="10672"/>
    <s v="-"/>
    <s v="-"/>
    <m/>
    <m/>
    <x v="2"/>
    <m/>
  </r>
  <r>
    <s v="เศรษฐกิจ"/>
    <s v="     ผลผลิตไม้ผลและไม้ยืน  มะละกอ"/>
    <x v="3"/>
    <s v="-"/>
    <n v="6358"/>
    <n v="8861"/>
    <n v="22332"/>
    <n v="6966"/>
    <n v="20480"/>
    <s v="-"/>
    <s v="-"/>
    <m/>
    <m/>
    <x v="2"/>
    <m/>
  </r>
  <r>
    <s v="เศรษฐกิจ"/>
    <s v="     ผลผลิตไม้ผลและไม้ยืน  พุทรา"/>
    <x v="3"/>
    <s v="-"/>
    <n v="1651"/>
    <s v="-"/>
    <n v="20480"/>
    <n v="1657"/>
    <n v="13074"/>
    <s v="-"/>
    <s v="-"/>
    <m/>
    <m/>
    <x v="2"/>
    <m/>
  </r>
  <r>
    <s v="เศรษฐกิจ"/>
    <s v="ผลผลิตไม้ผลและไม้ยืนต้นเฉลี่ยต่อไร่"/>
    <x v="4"/>
    <m/>
    <m/>
    <m/>
    <m/>
    <m/>
    <m/>
    <m/>
    <m/>
    <m/>
    <m/>
    <x v="2"/>
    <m/>
  </r>
  <r>
    <s v="เศรษฐกิจ"/>
    <s v="     ผลผลิตไม้ผลและไม้ยืนต้น  ยางพารา"/>
    <x v="4"/>
    <s v="-"/>
    <n v="222"/>
    <n v="258"/>
    <n v="258"/>
    <n v="210"/>
    <n v="212"/>
    <n v="201.66"/>
    <s v="-"/>
    <m/>
    <m/>
    <x v="2"/>
    <m/>
  </r>
  <r>
    <s v="เศรษฐกิจ"/>
    <s v="     ผลผลิตไม้ผลและไม้ยืนต้น  ยูคาลิป"/>
    <x v="4"/>
    <s v="-"/>
    <n v="6525"/>
    <n v="7026"/>
    <n v="8226"/>
    <n v="2418"/>
    <n v="16407"/>
    <s v="-"/>
    <s v="-"/>
    <m/>
    <m/>
    <x v="2"/>
    <m/>
  </r>
  <r>
    <s v="เศรษฐกิจ"/>
    <s v="     ผลผลิตไม้ผลและไม้ยืนต้น  ปาล์มน้ำมัน"/>
    <x v="4"/>
    <s v="-"/>
    <n v="1817"/>
    <n v="1825"/>
    <n v="2693"/>
    <n v="1230"/>
    <n v="1445"/>
    <n v="4518.8599999999997"/>
    <s v="-"/>
    <m/>
    <m/>
    <x v="2"/>
    <m/>
  </r>
  <r>
    <s v="เศรษฐกิจ"/>
    <s v="     ผลผลิตไม้ผลและไม้ยืนต้น  กล้วยน้ำว้า"/>
    <x v="4"/>
    <s v="-"/>
    <n v="2628"/>
    <n v="10364"/>
    <n v="10427"/>
    <n v="2557"/>
    <n v="9709"/>
    <n v="7522.81"/>
    <s v="-"/>
    <m/>
    <m/>
    <x v="2"/>
    <m/>
  </r>
  <r>
    <s v="เศรษฐกิจ"/>
    <s v="     ผลผลิตไม้ผลและไม้ยืนต้น  มะม่วง"/>
    <x v="4"/>
    <s v="-"/>
    <n v="1418"/>
    <n v="1359"/>
    <n v="2392"/>
    <n v="1853"/>
    <n v="3545"/>
    <n v="2982.18"/>
    <s v="-"/>
    <m/>
    <m/>
    <x v="2"/>
    <m/>
  </r>
  <r>
    <s v="เศรษฐกิจ"/>
    <s v="     ผลผลิตไม้ผลและไม้ยืนต้น  มะขาม"/>
    <x v="4"/>
    <s v="-"/>
    <n v="3282"/>
    <n v="2224"/>
    <n v="3552"/>
    <n v="1282"/>
    <n v="3227"/>
    <s v="-"/>
    <s v="-"/>
    <m/>
    <m/>
    <x v="2"/>
    <m/>
  </r>
  <r>
    <s v="เศรษฐกิจ"/>
    <s v="     ผลผลิตไม้ผลและไม้ยืนต้น  ส้มโอ"/>
    <x v="4"/>
    <s v="-"/>
    <n v="4118"/>
    <n v="5235"/>
    <n v="11905"/>
    <n v="2869"/>
    <n v="15830"/>
    <n v="9909.0499999999993"/>
    <s v="-"/>
    <m/>
    <m/>
    <x v="2"/>
    <m/>
  </r>
  <r>
    <s v="เศรษฐกิจ"/>
    <s v="     ผลผลิตไม้ผลและไม้ยืนต้น  ไผ่"/>
    <x v="4"/>
    <s v="-"/>
    <n v="5080"/>
    <n v="4188"/>
    <n v="6720"/>
    <n v="3287"/>
    <n v="5231"/>
    <s v="-"/>
    <s v="-"/>
    <m/>
    <m/>
    <x v="2"/>
    <m/>
  </r>
  <r>
    <s v="เศรษฐกิจ"/>
    <s v="     ผลผลิตไม้ผลและไม้ยืนต้น  มะละกอ"/>
    <x v="4"/>
    <s v="-"/>
    <n v="4755"/>
    <n v="6101"/>
    <n v="10904"/>
    <n v="3613"/>
    <n v="13810"/>
    <s v="-"/>
    <s v="-"/>
    <m/>
    <m/>
    <x v="2"/>
    <m/>
  </r>
  <r>
    <s v="เศรษฐกิจ"/>
    <s v="     ผลผลิตไม้ผลและไม้ยืนต้น  พุทรา"/>
    <x v="4"/>
    <s v="-"/>
    <n v="3369"/>
    <n v="3914"/>
    <n v="9861"/>
    <n v="1477"/>
    <n v="5105"/>
    <s v="-"/>
    <s v="-"/>
    <m/>
    <m/>
    <x v="2"/>
    <m/>
  </r>
  <r>
    <s v="เศรษฐกิจ"/>
    <s v="จำนวนปศุสัตว์"/>
    <x v="5"/>
    <s v="-"/>
    <n v="23238688"/>
    <n v="27525405"/>
    <n v="28672104"/>
    <n v="27732195"/>
    <n v="28079414"/>
    <n v="30002561"/>
    <s v="-"/>
    <m/>
    <m/>
    <x v="2"/>
    <m/>
  </r>
  <r>
    <s v="เศรษฐกิจ"/>
    <s v="     จำนวนปศุสัตว์ โค"/>
    <x v="5"/>
    <s v="-"/>
    <n v="216150"/>
    <n v="216153"/>
    <n v="228830"/>
    <n v="215946"/>
    <n v="257435"/>
    <n v="264652"/>
    <s v="-"/>
    <m/>
    <m/>
    <x v="3"/>
    <m/>
  </r>
  <r>
    <s v="เศรษฐกิจ"/>
    <s v="     จำนวนปศุสัตว์  กระบือ"/>
    <x v="5"/>
    <s v="-"/>
    <n v="6049"/>
    <n v="5406"/>
    <n v="6744"/>
    <n v="5492"/>
    <n v="6921"/>
    <n v="7670"/>
    <s v="-"/>
    <m/>
    <m/>
    <x v="3"/>
    <m/>
  </r>
  <r>
    <s v="เศรษฐกิจ"/>
    <s v="     จำนวนปศุสัตว์  สุกร"/>
    <x v="5"/>
    <s v="-"/>
    <n v="189778"/>
    <n v="228805"/>
    <n v="277304"/>
    <n v="252311"/>
    <n v="309410"/>
    <n v="333713"/>
    <s v="-"/>
    <m/>
    <m/>
    <x v="3"/>
    <m/>
  </r>
  <r>
    <s v="เศรษฐกิจ"/>
    <s v="     จำนวนปศุสัตว์  แพะ"/>
    <x v="5"/>
    <s v="-"/>
    <n v="32937"/>
    <n v="26418"/>
    <n v="31366"/>
    <n v="31806"/>
    <n v="43591"/>
    <n v="49242"/>
    <s v="-"/>
    <m/>
    <m/>
    <x v="3"/>
    <m/>
  </r>
  <r>
    <s v="เศรษฐกิจ"/>
    <s v="     จำนวนปศุสัตว์  ห่าน"/>
    <x v="5"/>
    <s v="-"/>
    <n v="243"/>
    <n v="297"/>
    <n v="387"/>
    <n v="337"/>
    <n v="633"/>
    <s v="-"/>
    <s v="-"/>
    <m/>
    <m/>
    <x v="3"/>
    <m/>
  </r>
  <r>
    <s v="เศรษฐกิจ"/>
    <s v="     จำนวนปศุสัตว์  ไก่"/>
    <x v="5"/>
    <s v="-"/>
    <n v="22413056"/>
    <n v="26730314"/>
    <n v="27607999"/>
    <n v="26756366"/>
    <n v="26892585"/>
    <n v="28694563"/>
    <s v="-"/>
    <m/>
    <m/>
    <x v="3"/>
    <m/>
  </r>
  <r>
    <s v="เศรษฐกิจ"/>
    <s v="     จำนวนปศุสัตว์  เป็ด"/>
    <x v="5"/>
    <s v="-"/>
    <n v="380428"/>
    <n v="318008"/>
    <n v="519444"/>
    <n v="469937"/>
    <n v="568839"/>
    <n v="652721"/>
    <s v="-"/>
    <m/>
    <m/>
    <x v="3"/>
    <m/>
  </r>
  <r>
    <s v="เศรษฐกิจ"/>
    <s v="     จำนวนปศุสัตว์  นกกระจอกเทศ"/>
    <x v="5"/>
    <s v="-"/>
    <n v="47"/>
    <n v="4"/>
    <n v="30"/>
    <s v="-"/>
    <s v="-"/>
    <s v="-"/>
    <s v="-"/>
    <m/>
    <m/>
    <x v="3"/>
    <m/>
  </r>
  <r>
    <s v="เศรษฐกิจ"/>
    <s v="จำนวนครัวเรือนที่มีการเพาะเลี้ยงสัตว์น้ำจืด"/>
    <x v="6"/>
    <s v="-"/>
    <n v="6011"/>
    <n v="3497"/>
    <n v="3435"/>
    <n v="3598"/>
    <n v="4926"/>
    <n v="3639"/>
    <s v="-"/>
    <m/>
    <m/>
    <x v="4"/>
    <m/>
  </r>
  <r>
    <s v="เศรษฐกิจ"/>
    <s v="     จำนวนครัวเรือนที่มีการเพาะเลี้ยงสัตว์น้ำจืด  อ. เมืองกาญจนบุรี"/>
    <x v="6"/>
    <s v="-"/>
    <n v="1090"/>
    <n v="364"/>
    <n v="383"/>
    <n v="366"/>
    <n v="515"/>
    <n v="343"/>
    <s v="-"/>
    <m/>
    <m/>
    <x v="4"/>
    <m/>
  </r>
  <r>
    <s v="เศรษฐกิจ"/>
    <s v="     จำนวนครัวเรือนที่มีการเพาะเลี้ยงสัตว์น้ำจืด  อ. ไทรโยค"/>
    <x v="6"/>
    <s v="-"/>
    <n v="606"/>
    <n v="96"/>
    <n v="125"/>
    <n v="145"/>
    <n v="197"/>
    <n v="191"/>
    <s v="-"/>
    <m/>
    <m/>
    <x v="4"/>
    <m/>
  </r>
  <r>
    <s v="เศรษฐกิจ"/>
    <s v="     จำนวนครัวเรือนที่มีการเพาะเลี้ยงสัตว์น้ำจืด  อ. บ่อพลอย"/>
    <x v="6"/>
    <s v="-"/>
    <n v="574"/>
    <n v="309"/>
    <n v="304"/>
    <n v="320"/>
    <n v="537"/>
    <n v="271"/>
    <s v="-"/>
    <m/>
    <m/>
    <x v="4"/>
    <m/>
  </r>
  <r>
    <s v="เศรษฐกิจ"/>
    <s v="     จำนวนครัวเรือนที่มีการเพาะเลี้ยงสัตว์น้ำจืด  อ. ศรีสวัสดิ์"/>
    <x v="6"/>
    <s v="-"/>
    <n v="66"/>
    <n v="11"/>
    <n v="11"/>
    <n v="30"/>
    <n v="32"/>
    <n v="33"/>
    <s v="-"/>
    <m/>
    <m/>
    <x v="4"/>
    <m/>
  </r>
  <r>
    <s v="เศรษฐกิจ"/>
    <s v="     จำนวนครัวเรือนที่มีการเพาะเลี้ยงสัตว์น้ำจืด  อ. ท่ามะกา"/>
    <x v="6"/>
    <s v="-"/>
    <n v="330"/>
    <n v="175"/>
    <n v="163"/>
    <n v="161"/>
    <n v="253"/>
    <n v="212"/>
    <s v="-"/>
    <m/>
    <m/>
    <x v="4"/>
    <m/>
  </r>
  <r>
    <s v="เศรษฐกิจ"/>
    <s v="     จำนวนครัวเรือนที่มีการเพาะเลี้ยงสัตว์น้ำจืด  อ.ท่าม่วง"/>
    <x v="6"/>
    <s v="-"/>
    <n v="364"/>
    <n v="246"/>
    <n v="248"/>
    <n v="310"/>
    <n v="372"/>
    <n v="312"/>
    <s v="-"/>
    <m/>
    <m/>
    <x v="4"/>
    <m/>
  </r>
  <r>
    <s v="เศรษฐกิจ"/>
    <s v="     จำนวนครัวเรือนที่มีการเพาะเลี้ยงสัตว์น้ำจืด  อ. ทองผาภูมิ"/>
    <x v="6"/>
    <s v="-"/>
    <n v="393"/>
    <n v="101"/>
    <n v="99"/>
    <n v="119"/>
    <n v="145"/>
    <n v="86"/>
    <s v="-"/>
    <m/>
    <m/>
    <x v="4"/>
    <m/>
  </r>
  <r>
    <s v="เศรษฐกิจ"/>
    <s v="     จำนวนครัวเรือนที่มีการเพาะเลี้ยงสัตว์น้ำจืด  อ. สังขละบุรี"/>
    <x v="6"/>
    <s v="-"/>
    <n v="160"/>
    <n v="44"/>
    <n v="44"/>
    <n v="75"/>
    <n v="83"/>
    <n v="72"/>
    <s v="-"/>
    <m/>
    <m/>
    <x v="4"/>
    <m/>
  </r>
  <r>
    <s v="เศรษฐกิจ"/>
    <s v="     จำนวนครัวเรือนที่มีการเพาะเลี้ยงสัตว์น้ำจืด  อ. พนมทวน"/>
    <x v="6"/>
    <s v="-"/>
    <n v="294"/>
    <n v="366"/>
    <n v="354"/>
    <n v="372"/>
    <n v="469"/>
    <n v="477"/>
    <s v="-"/>
    <m/>
    <m/>
    <x v="4"/>
    <m/>
  </r>
  <r>
    <s v="เศรษฐกิจ"/>
    <s v="     จำนวนครัวเรือนที่มีการเพาะเลี้ยงสัตว์น้ำจืด  อ. เลาขวัญ"/>
    <x v="6"/>
    <s v="-"/>
    <n v="557"/>
    <n v="760"/>
    <n v="683"/>
    <n v="666"/>
    <n v="993"/>
    <n v="634"/>
    <s v="-"/>
    <m/>
    <m/>
    <x v="4"/>
    <m/>
  </r>
  <r>
    <s v="เศรษฐกิจ"/>
    <s v="     จำนวนครัวเรือนที่มีการเพาะเลี้ยงสัตว์น้ำจืด  อ. ด่านมะขามเตี้ย"/>
    <x v="6"/>
    <s v="-"/>
    <n v="544"/>
    <n v="416"/>
    <n v="417"/>
    <n v="393"/>
    <n v="478"/>
    <n v="411"/>
    <s v="-"/>
    <m/>
    <m/>
    <x v="4"/>
    <m/>
  </r>
  <r>
    <s v="เศรษฐกิจ"/>
    <s v="     จำนวนครัวเรือนที่มีการเพาะเลี้ยงสัตว์น้ำจืด  อ. หนองปรือ"/>
    <x v="6"/>
    <s v="-"/>
    <n v="730"/>
    <n v="422"/>
    <n v="417"/>
    <n v="445"/>
    <n v="588"/>
    <n v="408"/>
    <s v="-"/>
    <m/>
    <m/>
    <x v="4"/>
    <m/>
  </r>
  <r>
    <s v="เศรษฐกิจ"/>
    <s v="     จำนวนครัวเรือนที่มีการเพาะเลี้ยงสัตว์น้ำจืด  อ. ห้วยกระเจา"/>
    <x v="6"/>
    <s v="-"/>
    <n v="303"/>
    <n v="187"/>
    <n v="187"/>
    <n v="196"/>
    <n v="264"/>
    <n v="189"/>
    <s v="-"/>
    <m/>
    <m/>
    <x v="4"/>
    <m/>
  </r>
  <r>
    <s v="เศรษฐกิจ"/>
    <s v="เนื้อที่ที่มีการเพาะเลี้ยงสัตว์น้ำจืด"/>
    <x v="2"/>
    <s v="-"/>
    <s v="-"/>
    <n v="6653"/>
    <n v="6654"/>
    <n v="5455"/>
    <n v="6359"/>
    <n v="6906.34"/>
    <s v="-"/>
    <m/>
    <m/>
    <x v="4"/>
    <m/>
  </r>
  <r>
    <s v="เศรษฐกิจ"/>
    <s v="     เนื้อที่ที่มีการเพาะเลี้ยงสัตว์น้ำจืด  อ. เมืองกาญจนบุรี"/>
    <x v="2"/>
    <s v="-"/>
    <s v="-"/>
    <n v="525"/>
    <n v="526"/>
    <n v="475.73"/>
    <n v="512"/>
    <n v="601.77"/>
    <s v="-"/>
    <m/>
    <m/>
    <x v="4"/>
    <m/>
  </r>
  <r>
    <s v="เศรษฐกิจ"/>
    <s v="     เนื้อที่ที่มีการเพาะเลี้ยงสัตว์น้ำจืด  อ. ไทรโยค"/>
    <x v="2"/>
    <s v="-"/>
    <s v="-"/>
    <n v="37"/>
    <n v="37"/>
    <n v="76.08"/>
    <n v="81"/>
    <n v="80.81"/>
    <s v="-"/>
    <m/>
    <m/>
    <x v="4"/>
    <m/>
  </r>
  <r>
    <s v="เศรษฐกิจ"/>
    <s v="     เนื้อที่ที่มีการเพาะเลี้ยงสัตว์น้ำจืด  อ. บ่อพลอย"/>
    <x v="2"/>
    <s v="-"/>
    <s v="-"/>
    <n v="543"/>
    <n v="543"/>
    <n v="449.6"/>
    <n v="528"/>
    <n v="531.48"/>
    <s v="-"/>
    <m/>
    <m/>
    <x v="4"/>
    <m/>
  </r>
  <r>
    <s v="เศรษฐกิจ"/>
    <s v="     เนื้อที่ที่มีการเพาะเลี้ยงสัตว์น้ำจืด  อ. ศรีสวัสดิ์"/>
    <x v="2"/>
    <s v="-"/>
    <s v="-"/>
    <n v="4"/>
    <n v="4"/>
    <n v="20.51"/>
    <n v="18"/>
    <n v="16.96"/>
    <s v="-"/>
    <m/>
    <m/>
    <x v="4"/>
    <m/>
  </r>
  <r>
    <s v="เศรษฐกิจ"/>
    <s v="     เนื้อที่ที่มีการเพาะเลี้ยงสัตว์น้ำจืด  อ. ท่ามะกา"/>
    <x v="2"/>
    <s v="-"/>
    <s v="-"/>
    <n v="345"/>
    <n v="345"/>
    <n v="393.84"/>
    <n v="415"/>
    <n v="404.81"/>
    <s v="-"/>
    <m/>
    <m/>
    <x v="4"/>
    <m/>
  </r>
  <r>
    <s v="เศรษฐกิจ"/>
    <s v="     เนื้อที่ที่มีการเพาะเลี้ยงสัตว์น้ำจืด  อ.ท่าม่วง"/>
    <x v="2"/>
    <s v="-"/>
    <s v="-"/>
    <n v="352"/>
    <n v="352"/>
    <n v="430.16"/>
    <n v="365"/>
    <n v="374.4"/>
    <s v="-"/>
    <m/>
    <m/>
    <x v="4"/>
    <m/>
  </r>
  <r>
    <s v="เศรษฐกิจ"/>
    <s v="     เนื้อที่ที่มีการเพาะเลี้ยงสัตว์น้ำจืด  อ. ทองผาภูมิ"/>
    <x v="2"/>
    <s v="-"/>
    <s v="-"/>
    <n v="82"/>
    <n v="82"/>
    <n v="94.33"/>
    <n v="82"/>
    <n v="83.8"/>
    <s v="-"/>
    <m/>
    <m/>
    <x v="4"/>
    <m/>
  </r>
  <r>
    <s v="เศรษฐกิจ"/>
    <s v="     เนื้อที่ที่มีการเพาะเลี้ยงสัตว์น้ำจืด  อ. สังขละบุรี"/>
    <x v="2"/>
    <s v="-"/>
    <s v="-"/>
    <n v="19"/>
    <n v="19"/>
    <n v="46.13"/>
    <n v="42"/>
    <n v="32.32"/>
    <s v="-"/>
    <m/>
    <m/>
    <x v="4"/>
    <m/>
  </r>
  <r>
    <s v="เศรษฐกิจ"/>
    <s v="     เนื้อที่ที่มีการเพาะเลี้ยงสัตว์น้ำจืด  อ. พนมทวน"/>
    <x v="2"/>
    <s v="-"/>
    <s v="-"/>
    <n v="2145"/>
    <n v="2146"/>
    <n v="1485.38"/>
    <n v="2053"/>
    <n v="2646.29"/>
    <s v="-"/>
    <m/>
    <m/>
    <x v="4"/>
    <m/>
  </r>
  <r>
    <s v="เศรษฐกิจ"/>
    <s v="     เนื้อที่ที่มีการเพาะเลี้ยงสัตว์น้ำจืด  อ. เลาขวัญ"/>
    <x v="2"/>
    <s v="-"/>
    <s v="-"/>
    <n v="1230"/>
    <n v="1230"/>
    <n v="822.22"/>
    <n v="939"/>
    <n v="534.6"/>
    <s v="-"/>
    <m/>
    <m/>
    <x v="4"/>
    <m/>
  </r>
  <r>
    <s v="เศรษฐกิจ"/>
    <s v="     เนื้อที่ที่มีการเพาะเลี้ยงสัตว์น้ำจืด  อ. ด่านมะขามเตี้ย"/>
    <x v="2"/>
    <s v="-"/>
    <s v="-"/>
    <n v="645"/>
    <n v="645"/>
    <n v="471.3"/>
    <n v="603"/>
    <n v="755.59"/>
    <s v="-"/>
    <m/>
    <m/>
    <x v="4"/>
    <m/>
  </r>
  <r>
    <s v="เศรษฐกิจ"/>
    <s v="     เนื้อที่ที่มีการเพาะเลี้ยงสัตว์น้ำจืด  อ. หนองปรือ"/>
    <x v="2"/>
    <s v="-"/>
    <s v="-"/>
    <n v="441"/>
    <n v="441"/>
    <n v="359.93"/>
    <n v="496"/>
    <n v="488.69"/>
    <s v="-"/>
    <m/>
    <m/>
    <x v="4"/>
    <m/>
  </r>
  <r>
    <s v="เศรษฐกิจ"/>
    <s v="     เนื้อที่ที่มีการเพาะเลี้ยงสัตว์น้ำจืด  อ. ห้วยกระเจา"/>
    <x v="2"/>
    <s v="-"/>
    <s v="-"/>
    <n v="284"/>
    <n v="284"/>
    <n v="329.7"/>
    <n v="226"/>
    <n v="354.82"/>
    <s v="-"/>
    <m/>
    <m/>
    <x v="4"/>
    <m/>
  </r>
  <r>
    <s v="เศรษฐกิจ"/>
    <s v="ปริมาณการจับสัตว์น้ำจืด"/>
    <x v="3"/>
    <s v="-"/>
    <n v="9304"/>
    <n v="3351"/>
    <n v="3118"/>
    <n v="4750"/>
    <n v="5181"/>
    <n v="6452.42"/>
    <s v="-"/>
    <m/>
    <m/>
    <x v="4"/>
    <m/>
  </r>
  <r>
    <s v="เศรษฐกิจ"/>
    <s v="     ปริมาณการจับสัตว์น้ำจืด  อ. เมืองกาญจนบุรี"/>
    <x v="3"/>
    <s v="-"/>
    <s v="-"/>
    <n v="15"/>
    <n v="15"/>
    <n v="694.5"/>
    <n v="880.7"/>
    <n v="1324.74"/>
    <s v="-"/>
    <m/>
    <m/>
    <x v="4"/>
    <m/>
  </r>
  <r>
    <s v="เศรษฐกิจ"/>
    <s v="     ปริมาณการจับสัตว์น้ำจืด  อ. ไทรโยค"/>
    <x v="3"/>
    <s v="-"/>
    <s v="-"/>
    <n v="11"/>
    <n v="9"/>
    <n v="6.56"/>
    <n v="185.3"/>
    <n v="235.44"/>
    <s v="-"/>
    <m/>
    <m/>
    <x v="4"/>
    <m/>
  </r>
  <r>
    <s v="เศรษฐกิจ"/>
    <s v="     ปริมาณการจับสัตว์น้ำจืด  อ. บ่อพลอย"/>
    <x v="3"/>
    <s v="-"/>
    <s v="-"/>
    <n v="7"/>
    <n v="29"/>
    <n v="15.27"/>
    <n v="160"/>
    <n v="255.64"/>
    <s v="-"/>
    <m/>
    <m/>
    <x v="4"/>
    <m/>
  </r>
  <r>
    <s v="เศรษฐกิจ"/>
    <s v="     ปริมาณการจับสัตว์น้ำจืด  อ. ศรีสวัสดิ์"/>
    <x v="3"/>
    <s v="-"/>
    <s v="-"/>
    <n v="5"/>
    <n v="78"/>
    <n v="30"/>
    <n v="105.8"/>
    <n v="139.16999999999999"/>
    <s v="-"/>
    <m/>
    <m/>
    <x v="4"/>
    <m/>
  </r>
  <r>
    <s v="เศรษฐกิจ"/>
    <s v="     ปริมาณการจับสัตว์น้ำจืด  อ. ท่ามะกา"/>
    <x v="3"/>
    <s v="-"/>
    <s v="-"/>
    <n v="17"/>
    <n v="124"/>
    <n v="161"/>
    <n v="333.8"/>
    <n v="370.85"/>
    <s v="-"/>
    <m/>
    <m/>
    <x v="4"/>
    <m/>
  </r>
  <r>
    <s v="เศรษฐกิจ"/>
    <s v="     ปริมาณการจับสัตว์น้ำจืด  อ.ท่าม่วง"/>
    <x v="3"/>
    <s v="-"/>
    <s v="-"/>
    <n v="1458"/>
    <n v="2357"/>
    <n v="310"/>
    <n v="922"/>
    <n v="1100"/>
    <s v="-"/>
    <m/>
    <m/>
    <x v="4"/>
    <m/>
  </r>
  <r>
    <s v="เศรษฐกิจ"/>
    <s v="     ปริมาณการจับสัตว์น้ำจืด  อ. ทองผาภูมิ"/>
    <x v="3"/>
    <s v="-"/>
    <s v="-"/>
    <n v="251"/>
    <n v="188"/>
    <n v="119"/>
    <n v="155"/>
    <n v="234.2"/>
    <s v="-"/>
    <m/>
    <m/>
    <x v="4"/>
    <m/>
  </r>
  <r>
    <s v="เศรษฐกิจ"/>
    <s v="     ปริมาณการจับสัตว์น้ำจืด  อ. สังขละบุรี"/>
    <x v="3"/>
    <s v="-"/>
    <s v="-"/>
    <n v="117"/>
    <n v="47"/>
    <n v="75"/>
    <n v="130.9"/>
    <n v="132.9"/>
    <s v="-"/>
    <m/>
    <m/>
    <x v="4"/>
    <m/>
  </r>
  <r>
    <s v="เศรษฐกิจ"/>
    <s v="     ปริมาณการจับสัตว์น้ำจืด  อ. พนมทวน"/>
    <x v="3"/>
    <s v="-"/>
    <s v="-"/>
    <n v="1415"/>
    <n v="200"/>
    <n v="372"/>
    <n v="1122.7"/>
    <n v="1099.1099999999999"/>
    <s v="-"/>
    <m/>
    <m/>
    <x v="4"/>
    <m/>
  </r>
  <r>
    <s v="เศรษฐกิจ"/>
    <s v="     ปริมาณการจับสัตว์น้ำจืด  อ. เลาขวัญ"/>
    <x v="3"/>
    <s v="-"/>
    <s v="-"/>
    <n v="11"/>
    <n v="12"/>
    <n v="666"/>
    <n v="172.4"/>
    <n v="264.07"/>
    <s v="-"/>
    <m/>
    <m/>
    <x v="4"/>
    <m/>
  </r>
  <r>
    <s v="เศรษฐกิจ"/>
    <s v="     ปริมาณการจับสัตว์น้ำจืด  อ. ด่านมะขามเตี้ย"/>
    <x v="3"/>
    <s v="-"/>
    <s v="-"/>
    <n v="10"/>
    <n v="12"/>
    <n v="393"/>
    <n v="704.1"/>
    <n v="877.57"/>
    <s v="-"/>
    <m/>
    <m/>
    <x v="4"/>
    <m/>
  </r>
  <r>
    <s v="เศรษฐกิจ"/>
    <s v="     ปริมาณการจับสัตว์น้ำจืด  อ. หนองปรือ"/>
    <x v="3"/>
    <s v="-"/>
    <s v="-"/>
    <n v="29"/>
    <n v="7"/>
    <n v="445"/>
    <n v="133.1"/>
    <n v="224.15"/>
    <s v="-"/>
    <m/>
    <m/>
    <x v="4"/>
    <m/>
  </r>
  <r>
    <s v="เศรษฐกิจ"/>
    <s v="     ปริมาณการจับสัตว์น้ำจืด  อ. ห้วยกระเจา"/>
    <x v="3"/>
    <s v="-"/>
    <s v="-"/>
    <n v="5"/>
    <n v="40"/>
    <n v="196"/>
    <n v="175.3"/>
    <n v="194.58"/>
    <s v="-"/>
    <m/>
    <m/>
    <x v="4"/>
    <m/>
  </r>
  <r>
    <s v="เศรษฐกิจ"/>
    <s v="จำนวนสถานประกอบการอุตสาหกรรม"/>
    <x v="7"/>
    <s v="-"/>
    <s v="-"/>
    <n v="1461"/>
    <n v="1590"/>
    <n v="1598"/>
    <n v="1685"/>
    <n v="1692"/>
    <s v="-"/>
    <m/>
    <m/>
    <x v="5"/>
    <m/>
  </r>
  <r>
    <s v="เศรษฐกิจ"/>
    <s v="     จำนวนสถานประกอบการอุตสาหกรรม  อ. เมืองกาญจนบุรี"/>
    <x v="7"/>
    <s v="-"/>
    <s v="-"/>
    <n v="212"/>
    <n v="225"/>
    <n v="475.73"/>
    <n v="512"/>
    <n v="235"/>
    <s v="-"/>
    <m/>
    <m/>
    <x v="5"/>
    <m/>
  </r>
  <r>
    <s v="เศรษฐกิจ"/>
    <s v="     จำนวนสถานประกอบการอุตสาหกรรม  อ. ไทรโยค"/>
    <x v="7"/>
    <s v="-"/>
    <s v="-"/>
    <n v="32"/>
    <n v="44"/>
    <n v="76.08"/>
    <n v="81"/>
    <n v="43"/>
    <s v="-"/>
    <m/>
    <m/>
    <x v="5"/>
    <m/>
  </r>
  <r>
    <s v="เศรษฐกิจ"/>
    <s v="     จำนวนสถานประกอบการอุตสาหกรรม  อ. บ่อพลอย"/>
    <x v="7"/>
    <s v="-"/>
    <s v="-"/>
    <n v="61"/>
    <n v="75"/>
    <n v="449.6"/>
    <n v="528"/>
    <n v="87"/>
    <s v="-"/>
    <m/>
    <m/>
    <x v="5"/>
    <m/>
  </r>
  <r>
    <s v="เศรษฐกิจ"/>
    <s v="     จำนวนสถานประกอบการอุตสาหกรรม  อ. ศรีสวัสดิ์"/>
    <x v="7"/>
    <s v="-"/>
    <s v="-"/>
    <n v="13"/>
    <n v="15"/>
    <n v="20.51"/>
    <n v="18"/>
    <n v="15"/>
    <s v="-"/>
    <m/>
    <m/>
    <x v="5"/>
    <m/>
  </r>
  <r>
    <s v="เศรษฐกิจ"/>
    <s v="     จำนวนสถานประกอบการอุตสาหกรรม  อ. ท่ามะกา"/>
    <x v="7"/>
    <s v="-"/>
    <s v="-"/>
    <n v="352"/>
    <n v="375"/>
    <n v="393.84"/>
    <n v="415"/>
    <n v="395"/>
    <s v="-"/>
    <m/>
    <m/>
    <x v="5"/>
    <m/>
  </r>
  <r>
    <s v="เศรษฐกิจ"/>
    <s v="     จำนวนสถานประกอบการอุตสาหกรรม  อ.ท่าม่วง"/>
    <x v="7"/>
    <s v="-"/>
    <s v="-"/>
    <n v="309"/>
    <n v="329"/>
    <n v="430.16"/>
    <n v="365"/>
    <n v="338"/>
    <s v="-"/>
    <m/>
    <m/>
    <x v="5"/>
    <m/>
  </r>
  <r>
    <s v="เศรษฐกิจ"/>
    <s v="     จำนวนสถานประกอบการอุตสาหกรรม  อ. ทองผาภูมิ"/>
    <x v="7"/>
    <s v="-"/>
    <s v="-"/>
    <n v="55"/>
    <n v="58"/>
    <n v="94.33"/>
    <n v="82"/>
    <n v="54"/>
    <s v="-"/>
    <m/>
    <m/>
    <x v="5"/>
    <m/>
  </r>
  <r>
    <s v="เศรษฐกิจ"/>
    <s v="     จำนวนสถานประกอบการอุตสาหกรรม  อ. สังขละบุรี"/>
    <x v="7"/>
    <s v="-"/>
    <s v="-"/>
    <n v="18"/>
    <n v="19"/>
    <n v="46.13"/>
    <n v="42"/>
    <n v="20"/>
    <s v="-"/>
    <m/>
    <m/>
    <x v="5"/>
    <m/>
  </r>
  <r>
    <s v="เศรษฐกิจ"/>
    <s v="     จำนวนสถานประกอบการอุตสาหกรรม  อ. พนมทวน"/>
    <x v="7"/>
    <s v="-"/>
    <s v="-"/>
    <n v="169"/>
    <n v="182"/>
    <n v="1485.38"/>
    <n v="2053"/>
    <n v="217"/>
    <s v="-"/>
    <m/>
    <m/>
    <x v="5"/>
    <m/>
  </r>
  <r>
    <s v="เศรษฐกิจ"/>
    <s v="     จำนวนสถานประกอบการอุตสาหกรรม  อ. เลาขวัญ"/>
    <x v="7"/>
    <s v="-"/>
    <s v="-"/>
    <n v="141"/>
    <n v="149"/>
    <n v="822.22"/>
    <n v="939"/>
    <n v="157"/>
    <s v="-"/>
    <m/>
    <m/>
    <x v="5"/>
    <m/>
  </r>
  <r>
    <s v="เศรษฐกิจ"/>
    <s v="     จำนวนสถานประกอบการอุตสาหกรรม  อ. ด่านมะขามเตี้ย"/>
    <x v="7"/>
    <s v="-"/>
    <s v="-"/>
    <n v="48"/>
    <n v="54"/>
    <n v="471.3"/>
    <n v="603"/>
    <n v="61"/>
    <s v="-"/>
    <m/>
    <m/>
    <x v="5"/>
    <m/>
  </r>
  <r>
    <s v="เศรษฐกิจ"/>
    <s v="     จำนวนสถานประกอบการอุตสาหกรรม  อ. หนองปรือ"/>
    <x v="7"/>
    <s v="-"/>
    <s v="-"/>
    <n v="11"/>
    <n v="15"/>
    <n v="359.93"/>
    <n v="496"/>
    <n v="18"/>
    <s v="-"/>
    <m/>
    <m/>
    <x v="5"/>
    <m/>
  </r>
  <r>
    <s v="เศรษฐกิจ"/>
    <s v="     จำนวนสถานประกอบการอุตสาหกรรม  อ. ห้วยกระเจา"/>
    <x v="7"/>
    <s v="-"/>
    <s v="-"/>
    <n v="40"/>
    <n v="50"/>
    <n v="329.7"/>
    <n v="226"/>
    <n v="52"/>
    <s v="-"/>
    <m/>
    <m/>
    <x v="5"/>
    <m/>
  </r>
  <r>
    <s v="เศรษฐกิจ"/>
    <s v="สถานประกอบการอุตสาหกรรมจำแนกตามประเภทอุตสาหกรรม"/>
    <x v="7"/>
    <s v="-"/>
    <s v="-"/>
    <n v="1549"/>
    <n v="1590"/>
    <n v="1599"/>
    <n v="1685"/>
    <n v="1695"/>
    <s v="-"/>
    <m/>
    <m/>
    <x v="5"/>
    <m/>
  </r>
  <r>
    <s v="เศรษฐกิจ"/>
    <s v="    สถานประกอบการอุตสาหกรรมการเกษตร"/>
    <x v="7"/>
    <s v="-"/>
    <s v="-"/>
    <n v="477"/>
    <n v="480"/>
    <n v="488"/>
    <n v="493"/>
    <n v="492"/>
    <s v="-"/>
    <m/>
    <m/>
    <x v="5"/>
    <m/>
  </r>
  <r>
    <s v="เศรษฐกิจ"/>
    <s v="    สถานประกอบการอุตสาหกรรมอาหาร "/>
    <x v="7"/>
    <s v="-"/>
    <s v="-"/>
    <n v="119"/>
    <n v="126"/>
    <n v="128"/>
    <n v="140"/>
    <n v="139"/>
    <s v="-"/>
    <m/>
    <m/>
    <x v="5"/>
    <m/>
  </r>
  <r>
    <s v="เศรษฐกิจ"/>
    <s v="   สถานประกอบการอุตสาหกรรมเครื่องดื่ม"/>
    <x v="7"/>
    <s v="-"/>
    <s v="-"/>
    <n v="14"/>
    <n v="13"/>
    <n v="14"/>
    <n v="14"/>
    <n v="14"/>
    <s v="-"/>
    <m/>
    <m/>
    <x v="5"/>
    <m/>
  </r>
  <r>
    <s v="เศรษฐกิจ"/>
    <s v="   สถานประกอบการอุตสาหกรรมสิ่งทอ"/>
    <x v="7"/>
    <s v="-"/>
    <s v="-"/>
    <n v="5"/>
    <n v="5"/>
    <n v="4"/>
    <n v="4"/>
    <n v="4"/>
    <s v="-"/>
    <m/>
    <m/>
    <x v="5"/>
    <m/>
  </r>
  <r>
    <s v="เศรษฐกิจ"/>
    <s v="   สถานประกอบการอุตสาหกรรม เครื่องแต่งกาย"/>
    <x v="7"/>
    <s v="-"/>
    <s v="-"/>
    <n v="4"/>
    <n v="4"/>
    <n v="4"/>
    <n v="4"/>
    <n v="2"/>
    <s v="-"/>
    <m/>
    <m/>
    <x v="5"/>
    <m/>
  </r>
  <r>
    <s v="เศรษฐกิจ"/>
    <s v="    สถานประกอบการอุตสาหกรรมเครื่องหนัง"/>
    <x v="7"/>
    <s v="-"/>
    <s v="-"/>
    <n v="8"/>
    <n v="9"/>
    <n v="9"/>
    <n v="9"/>
    <n v="10"/>
    <s v="-"/>
    <m/>
    <m/>
    <x v="5"/>
    <m/>
  </r>
  <r>
    <s v="เศรษฐกิจ"/>
    <s v="   สถานประกอบการอุตสาหกรรมไม้และผลิตภัณฑ์จากไม้"/>
    <x v="7"/>
    <s v="-"/>
    <s v="-"/>
    <n v="118"/>
    <n v="118"/>
    <n v="111"/>
    <n v="113"/>
    <n v="114"/>
    <s v="-"/>
    <m/>
    <m/>
    <x v="5"/>
    <m/>
  </r>
  <r>
    <s v="เศรษฐกิจ"/>
    <s v="   สถานประกอบการอุตสาหกรรมเฟอร์นิเจอร์และเครื่องเรือน"/>
    <x v="7"/>
    <s v="-"/>
    <s v="-"/>
    <n v="28"/>
    <n v="28"/>
    <n v="23"/>
    <n v="22"/>
    <n v="22"/>
    <s v="-"/>
    <m/>
    <m/>
    <x v="5"/>
    <m/>
  </r>
  <r>
    <s v="เศรษฐกิจ"/>
    <s v="   สถานประกอบการอุตสาหกรรมกระดาษและผลิตภัณฑ์จากกระดาษ"/>
    <x v="7"/>
    <s v="-"/>
    <s v="-"/>
    <n v="13"/>
    <n v="13"/>
    <n v="13"/>
    <n v="6"/>
    <n v="13"/>
    <s v="-"/>
    <m/>
    <m/>
    <x v="5"/>
    <m/>
  </r>
  <r>
    <s v="เศรษฐกิจ"/>
    <s v="   สถานประกอบการอุตสาหกรรมสิ่งพิมพ์"/>
    <x v="7"/>
    <s v="-"/>
    <s v="-"/>
    <n v="8"/>
    <n v="8"/>
    <n v="6"/>
    <n v="126"/>
    <n v="6"/>
    <s v="-"/>
    <m/>
    <m/>
    <x v="5"/>
    <m/>
  </r>
  <r>
    <s v="เศรษฐกิจ"/>
    <s v="   สถานประกอบการอุตสาหกรรมเคมี"/>
    <x v="7"/>
    <s v="-"/>
    <s v="-"/>
    <n v="115"/>
    <n v="125"/>
    <n v="122"/>
    <n v="126"/>
    <n v="125"/>
    <s v="-"/>
    <m/>
    <m/>
    <x v="5"/>
    <m/>
  </r>
  <r>
    <s v="เศรษฐกิจ"/>
    <s v="   สถานประกอบการอุตสาหกรรมปิโตรเคมีและผลิตภัณฑ์"/>
    <x v="7"/>
    <s v="-"/>
    <s v="-"/>
    <n v="8"/>
    <n v="8"/>
    <n v="9"/>
    <n v="10"/>
    <n v="12"/>
    <s v="-"/>
    <m/>
    <m/>
    <x v="5"/>
    <m/>
  </r>
  <r>
    <s v="เศรษฐกิจ"/>
    <s v="   สถานประกอบการอุตสาหกรรมยาง"/>
    <x v="7"/>
    <s v="-"/>
    <s v="-"/>
    <n v="41"/>
    <n v="41"/>
    <n v="39"/>
    <n v="39"/>
    <n v="39"/>
    <s v="-"/>
    <m/>
    <m/>
    <x v="5"/>
    <m/>
  </r>
  <r>
    <s v="เศรษฐกิจ"/>
    <s v="   สถานประกอบการอุตสาหกรรมพลาสติก"/>
    <x v="7"/>
    <s v="-"/>
    <s v="-"/>
    <n v="13"/>
    <n v="15"/>
    <n v="19"/>
    <n v="20"/>
    <n v="22"/>
    <s v="-"/>
    <m/>
    <m/>
    <x v="5"/>
    <m/>
  </r>
  <r>
    <s v="เศรษฐกิจ"/>
    <s v="   สถานประกอบการอุตสาหกรรมอโลหะ"/>
    <x v="7"/>
    <s v="-"/>
    <s v="-"/>
    <n v="87"/>
    <n v="93"/>
    <n v="102"/>
    <n v="119"/>
    <n v="118"/>
    <s v="-"/>
    <m/>
    <m/>
    <x v="5"/>
    <m/>
  </r>
  <r>
    <s v="เศรษฐกิจ"/>
    <s v="   สถานประกอบการอุตสาหกรรมโลหะ"/>
    <x v="7"/>
    <s v="-"/>
    <s v="-"/>
    <n v="7"/>
    <n v="8"/>
    <n v="7"/>
    <n v="6"/>
    <n v="6"/>
    <s v="-"/>
    <m/>
    <m/>
    <x v="5"/>
    <m/>
  </r>
  <r>
    <s v="เศรษฐกิจ"/>
    <s v="   สถานประกอบการอุตสาหกรรมผลิตภัณฑ์โลหะ"/>
    <x v="7"/>
    <s v="-"/>
    <s v="-"/>
    <n v="71"/>
    <n v="72"/>
    <n v="76"/>
    <n v="84"/>
    <n v="82"/>
    <s v="-"/>
    <m/>
    <m/>
    <x v="5"/>
    <m/>
  </r>
  <r>
    <s v="เศรษฐกิจ"/>
    <s v="   สถานประกอบการอุตสาหกรรมเครื่องจักรกล"/>
    <x v="7"/>
    <s v="-"/>
    <s v="-"/>
    <n v="70"/>
    <n v="72"/>
    <n v="70"/>
    <n v="74"/>
    <n v="72"/>
    <s v="-"/>
    <m/>
    <m/>
    <x v="5"/>
    <m/>
  </r>
  <r>
    <s v="เศรษฐกิจ"/>
    <s v="   สถานประกอบการอุตสาหกรรมไฟฟ้า"/>
    <x v="7"/>
    <s v="-"/>
    <s v="-"/>
    <n v="10"/>
    <n v="10"/>
    <n v="10"/>
    <n v="10"/>
    <n v="10"/>
    <s v="-"/>
    <m/>
    <m/>
    <x v="5"/>
    <m/>
  </r>
  <r>
    <s v="เศรษฐกิจ"/>
    <s v="   สถานประกอบการอุตสาหกรรมขนส่ง"/>
    <x v="7"/>
    <s v="-"/>
    <s v="-"/>
    <n v="106"/>
    <n v="101"/>
    <n v="98"/>
    <n v="100"/>
    <n v="97"/>
    <s v="-"/>
    <m/>
    <m/>
    <x v="5"/>
    <m/>
  </r>
  <r>
    <s v="เศรษฐกิจ"/>
    <s v="   สถานประกอบการอุตสาหกรรมอื่นๆ"/>
    <x v="7"/>
    <s v="-"/>
    <s v="-"/>
    <n v="227"/>
    <n v="241"/>
    <n v="247"/>
    <n v="279"/>
    <n v="296"/>
    <s v="-"/>
    <m/>
    <m/>
    <x v="5"/>
    <m/>
  </r>
  <r>
    <s v="เศรษฐกิจ"/>
    <s v="จำนวนเงินทุน"/>
    <x v="8"/>
    <s v="-"/>
    <s v="-"/>
    <n v="55823794"/>
    <n v="68438977"/>
    <n v="78239603903"/>
    <n v="82472868212"/>
    <n v="83675346292"/>
    <s v="-"/>
    <m/>
    <m/>
    <x v="5"/>
    <m/>
  </r>
  <r>
    <s v="เศรษฐกิจ"/>
    <s v="     จำนวนเงินทุน  อ. เมืองกาญจนบุรี"/>
    <x v="8"/>
    <s v="-"/>
    <s v="-"/>
    <n v="3308311"/>
    <n v="1274763"/>
    <n v="12148429638"/>
    <n v="12278444693"/>
    <n v="12342123893"/>
    <s v="-"/>
    <m/>
    <m/>
    <x v="5"/>
    <m/>
  </r>
  <r>
    <s v="เศรษฐกิจ"/>
    <s v="     จำนวนเงินทุน  อ. ไทรโยค"/>
    <x v="8"/>
    <s v="-"/>
    <s v="-"/>
    <n v="136933"/>
    <n v="7143780"/>
    <n v="1365213000"/>
    <n v="1405713000"/>
    <n v="1378213000"/>
    <s v="-"/>
    <m/>
    <m/>
    <x v="5"/>
    <m/>
  </r>
  <r>
    <s v="เศรษฐกิจ"/>
    <s v="     จำนวนเงินทุน  อ. บ่อพลอย"/>
    <x v="8"/>
    <s v="-"/>
    <s v="-"/>
    <n v="5498130"/>
    <n v="3653423"/>
    <n v="9098186748"/>
    <n v="9129586748"/>
    <n v="9132586748"/>
    <s v="-"/>
    <m/>
    <m/>
    <x v="5"/>
    <m/>
  </r>
  <r>
    <s v="เศรษฐกิจ"/>
    <s v="     จำนวนเงินทุน  อ. ศรีสวัสดิ์"/>
    <x v="8"/>
    <s v="-"/>
    <s v="-"/>
    <n v="3650423"/>
    <n v="19181862"/>
    <n v="6514621841"/>
    <n v="6514621841"/>
    <n v="6514621841"/>
    <s v="-"/>
    <m/>
    <m/>
    <x v="5"/>
    <m/>
  </r>
  <r>
    <s v="เศรษฐกิจ"/>
    <s v="     จำนวนเงินทุน  อ. ท่ามะกา"/>
    <x v="8"/>
    <s v="-"/>
    <s v="-"/>
    <n v="15201512"/>
    <n v="18389701"/>
    <n v="14558932245"/>
    <n v="16721795245"/>
    <n v="16670604125"/>
    <s v="-"/>
    <m/>
    <m/>
    <x v="5"/>
    <m/>
  </r>
  <r>
    <s v="เศรษฐกิจ"/>
    <s v="     จำนวนเงินทุน  อ.ท่าม่วง"/>
    <x v="8"/>
    <s v="-"/>
    <s v="-"/>
    <n v="14896285"/>
    <n v="9955992"/>
    <n v="15681848672"/>
    <n v="17043219231"/>
    <n v="17454949231"/>
    <s v="-"/>
    <m/>
    <m/>
    <x v="5"/>
    <m/>
  </r>
  <r>
    <s v="เศรษฐกิจ"/>
    <s v="     จำนวนเงินทุน  อ. ทองผาภูมิ"/>
    <x v="8"/>
    <s v="-"/>
    <s v="-"/>
    <n v="9859492"/>
    <n v="40458"/>
    <n v="9953167858"/>
    <n v="9949436053"/>
    <n v="9956296053"/>
    <s v="-"/>
    <m/>
    <m/>
    <x v="5"/>
    <m/>
  </r>
  <r>
    <s v="เศรษฐกิจ"/>
    <s v="     จำนวนเงินทุน  อ. สังขละบุรี"/>
    <x v="8"/>
    <s v="-"/>
    <s v="-"/>
    <n v="39758"/>
    <n v="1910493"/>
    <n v="38447700"/>
    <n v="64347700"/>
    <n v="83047700"/>
    <s v="-"/>
    <m/>
    <m/>
    <x v="5"/>
    <m/>
  </r>
  <r>
    <s v="เศรษฐกิจ"/>
    <s v="     จำนวนเงินทุน  อ. พนมทวน"/>
    <x v="8"/>
    <s v="-"/>
    <s v="-"/>
    <n v="1688133"/>
    <n v="797303"/>
    <n v="2042999800"/>
    <n v="2308049800"/>
    <n v="2771189800"/>
    <s v="-"/>
    <m/>
    <m/>
    <x v="5"/>
    <m/>
  </r>
  <r>
    <s v="เศรษฐกิจ"/>
    <s v="     จำนวนเงินทุน  อ. เลาขวัญ"/>
    <x v="8"/>
    <s v="-"/>
    <s v="-"/>
    <n v="684398"/>
    <n v="825630"/>
    <n v="1081729504"/>
    <n v="1182309504"/>
    <n v="1477709504"/>
    <s v="-"/>
    <m/>
    <m/>
    <x v="5"/>
    <m/>
  </r>
  <r>
    <s v="เศรษฐกิจ"/>
    <s v="     จำนวนเงินทุน  อ. ด่านมะขามเตี้ย"/>
    <x v="8"/>
    <s v="-"/>
    <s v="-"/>
    <n v="812980"/>
    <n v="56291"/>
    <n v="884630000"/>
    <n v="898147500"/>
    <n v="918407500"/>
    <s v="-"/>
    <m/>
    <m/>
    <x v="5"/>
    <m/>
  </r>
  <r>
    <s v="เศรษฐกิจ"/>
    <s v="     จำนวนเงินทุน  อ. หนองปรือ"/>
    <x v="8"/>
    <s v="-"/>
    <s v="-"/>
    <n v="47439"/>
    <n v="5209281"/>
    <n v="60290700"/>
    <n v="80090700"/>
    <n v="80090700"/>
    <s v="-"/>
    <m/>
    <m/>
    <x v="5"/>
    <m/>
  </r>
  <r>
    <s v="เศรษฐกิจ"/>
    <s v="     จำนวนเงินทุน  อ. ห้วยกระเจา"/>
    <x v="8"/>
    <s v="-"/>
    <s v="-"/>
    <s v="-"/>
    <s v="-"/>
    <n v="4811106197"/>
    <n v="4897106197"/>
    <n v="4895506197"/>
    <s v="-"/>
    <m/>
    <m/>
    <x v="5"/>
    <m/>
  </r>
  <r>
    <s v="เศรษฐกิจ"/>
    <s v="จำนวนคนงานสถานประกอบการอุตสาหกรรม"/>
    <x v="9"/>
    <s v="-"/>
    <s v="-"/>
    <n v="30612"/>
    <n v="33352"/>
    <n v="35371"/>
    <n v="41942"/>
    <n v="42381"/>
    <s v="-"/>
    <m/>
    <m/>
    <x v="5"/>
    <m/>
  </r>
  <r>
    <s v="เศรษฐกิจ"/>
    <s v="     จำนวนคนงานสถานประกอบการอุตสาหกรรม  อ. เมืองกาญจนบุรี"/>
    <x v="9"/>
    <s v="-"/>
    <s v="-"/>
    <n v="4190"/>
    <n v="4783"/>
    <n v="4740"/>
    <n v="4881"/>
    <n v="4994"/>
    <s v="-"/>
    <m/>
    <m/>
    <x v="5"/>
    <m/>
  </r>
  <r>
    <s v="เศรษฐกิจ"/>
    <s v="     จำนวนคนงานสถานประกอบการอุตสาหกรรม  อ. ไทรโยค"/>
    <x v="9"/>
    <s v="-"/>
    <s v="-"/>
    <n v="370"/>
    <n v="481"/>
    <n v="477"/>
    <n v="494"/>
    <n v="484"/>
    <s v="-"/>
    <m/>
    <m/>
    <x v="5"/>
    <m/>
  </r>
  <r>
    <s v="เศรษฐกิจ"/>
    <s v="     จำนวนคนงานสถานประกอบการอุตสาหกรรม  อ. บ่อพลอย"/>
    <x v="9"/>
    <s v="-"/>
    <s v="-"/>
    <n v="1169"/>
    <n v="1393"/>
    <n v="1809"/>
    <n v="1852"/>
    <n v="1853"/>
    <s v="-"/>
    <m/>
    <m/>
    <x v="5"/>
    <m/>
  </r>
  <r>
    <s v="เศรษฐกิจ"/>
    <s v="     จำนวนคนงานสถานประกอบการอุตสาหกรรม  อ. ศรีสวัสดิ์"/>
    <x v="9"/>
    <s v="-"/>
    <s v="-"/>
    <n v="266"/>
    <n v="273"/>
    <n v="260"/>
    <n v="260"/>
    <n v="260"/>
    <s v="-"/>
    <m/>
    <m/>
    <x v="5"/>
    <m/>
  </r>
  <r>
    <s v="เศรษฐกิจ"/>
    <s v="     จำนวนคนงานสถานประกอบการอุตสาหกรรม  อ. ท่ามะกา"/>
    <x v="9"/>
    <s v="-"/>
    <s v="-"/>
    <n v="13760"/>
    <n v="14365"/>
    <n v="15975"/>
    <n v="21364"/>
    <n v="21292"/>
    <s v="-"/>
    <m/>
    <m/>
    <x v="5"/>
    <m/>
  </r>
  <r>
    <s v="เศรษฐกิจ"/>
    <s v="     จำนวนคนงานสถานประกอบการอุตสาหกรรม  อ.ท่าม่วง"/>
    <x v="9"/>
    <s v="-"/>
    <s v="-"/>
    <n v="6051"/>
    <n v="6562"/>
    <n v="6519"/>
    <n v="6821"/>
    <n v="6924"/>
    <s v="-"/>
    <m/>
    <m/>
    <x v="5"/>
    <m/>
  </r>
  <r>
    <s v="เศรษฐกิจ"/>
    <s v="     จำนวนคนงานสถานประกอบการอุตสาหกรรม  อ. ทองผาภูมิ"/>
    <x v="9"/>
    <s v="-"/>
    <s v="-"/>
    <n v="1000"/>
    <n v="1044"/>
    <n v="1019"/>
    <n v="1013"/>
    <n v="981"/>
    <s v="-"/>
    <m/>
    <m/>
    <x v="5"/>
    <m/>
  </r>
  <r>
    <s v="เศรษฐกิจ"/>
    <s v="     จำนวนคนงานสถานประกอบการอุตสาหกรรม  อ. สังขละบุรี"/>
    <x v="9"/>
    <s v="-"/>
    <s v="-"/>
    <n v="589"/>
    <n v="649"/>
    <n v="614"/>
    <n v="960"/>
    <n v="980"/>
    <s v="-"/>
    <m/>
    <m/>
    <x v="5"/>
    <m/>
  </r>
  <r>
    <s v="เศรษฐกิจ"/>
    <s v="     จำนวนคนงานสถานประกอบการอุตสาหกรรม  อ. พนมทวน"/>
    <x v="9"/>
    <s v="-"/>
    <s v="-"/>
    <n v="1021"/>
    <n v="1158"/>
    <n v="1204"/>
    <n v="1416"/>
    <n v="1691"/>
    <s v="-"/>
    <m/>
    <m/>
    <x v="5"/>
    <m/>
  </r>
  <r>
    <s v="เศรษฐกิจ"/>
    <s v="     จำนวนคนงานสถานประกอบการอุตสาหกรรม  อ. เลาขวัญ"/>
    <x v="9"/>
    <s v="-"/>
    <s v="-"/>
    <n v="1337"/>
    <n v="1412"/>
    <n v="1463"/>
    <n v="1506"/>
    <n v="1536"/>
    <s v="-"/>
    <m/>
    <m/>
    <x v="5"/>
    <m/>
  </r>
  <r>
    <s v="เศรษฐกิจ"/>
    <s v="     จำนวนคนงานสถานประกอบการอุตสาหกรรม  อ. ด่านมะขามเตี้ย"/>
    <x v="9"/>
    <s v="-"/>
    <s v="-"/>
    <n v="479"/>
    <n v="545"/>
    <n v="606"/>
    <n v="626"/>
    <n v="635"/>
    <s v="-"/>
    <m/>
    <m/>
    <x v="5"/>
    <m/>
  </r>
  <r>
    <s v="เศรษฐกิจ"/>
    <s v="     จำนวนคนงานสถานประกอบการอุตสาหกรรม  อ. หนองปรือ"/>
    <x v="9"/>
    <s v="-"/>
    <s v="-"/>
    <n v="49"/>
    <n v="98"/>
    <n v="106"/>
    <n v="120"/>
    <n v="120"/>
    <s v="-"/>
    <m/>
    <m/>
    <x v="5"/>
    <m/>
  </r>
  <r>
    <s v="เศรษฐกิจ"/>
    <s v="     จำนวนคนงานสถานประกอบการอุตสาหกรรม  อ. ห้วยกระเจา"/>
    <x v="9"/>
    <s v="-"/>
    <s v="-"/>
    <n v="331"/>
    <n v="589"/>
    <n v="579"/>
    <n v="629"/>
    <n v="631"/>
    <s v="-"/>
    <m/>
    <m/>
    <x v="5"/>
    <m/>
  </r>
  <r>
    <s v="เศรษฐกิจ"/>
    <s v="จำนวนผู้ใช้ไฟฟ้า"/>
    <x v="10"/>
    <s v="-"/>
    <s v="-"/>
    <n v="254782"/>
    <n v="256182"/>
    <n v="258912"/>
    <n v="259161"/>
    <n v="259145"/>
    <s v="-"/>
    <m/>
    <m/>
    <x v="6"/>
    <m/>
  </r>
  <r>
    <s v="เศรษฐกิจ"/>
    <s v="     จำนวนผู้ใช้ไฟฟ้า  อ. เมืองกาญจนบุรี"/>
    <x v="10"/>
    <s v="-"/>
    <s v="-"/>
    <n v="61088"/>
    <n v="61123"/>
    <n v="62045"/>
    <n v="62060"/>
    <n v="62074"/>
    <s v="-"/>
    <m/>
    <m/>
    <x v="6"/>
    <m/>
  </r>
  <r>
    <s v="เศรษฐกิจ"/>
    <s v="     จำนวนผู้ใช้ไฟฟ้า  อ. ไทรโยค"/>
    <x v="10"/>
    <s v="-"/>
    <s v="-"/>
    <n v="12391"/>
    <n v="12464"/>
    <n v="12569"/>
    <n v="12579"/>
    <n v="12583"/>
    <s v="-"/>
    <m/>
    <m/>
    <x v="6"/>
    <m/>
  </r>
  <r>
    <s v="เศรษฐกิจ"/>
    <s v="     จำนวนผู้ใช้ไฟฟ้า  อ. บ่อพลอย"/>
    <x v="10"/>
    <s v="-"/>
    <s v="-"/>
    <n v="14427"/>
    <n v="14512"/>
    <n v="14657"/>
    <n v="14667"/>
    <n v="14682"/>
    <s v="-"/>
    <m/>
    <m/>
    <x v="6"/>
    <m/>
  </r>
  <r>
    <s v="เศรษฐกิจ"/>
    <s v="     จำนวนผู้ใช้ไฟฟ้า  อ. ศรีสวัสดิ์"/>
    <x v="10"/>
    <s v="-"/>
    <s v="-"/>
    <n v="1454"/>
    <n v="1462"/>
    <n v="1598"/>
    <n v="1608"/>
    <n v="1610"/>
    <s v="-"/>
    <m/>
    <m/>
    <x v="6"/>
    <m/>
  </r>
  <r>
    <s v="เศรษฐกิจ"/>
    <s v="     จำนวนผู้ใช้ไฟฟ้า  อ. ท่ามะกา"/>
    <x v="10"/>
    <s v="-"/>
    <s v="-"/>
    <n v="44791"/>
    <n v="44814"/>
    <n v="44978"/>
    <n v="44998"/>
    <n v="45002"/>
    <s v="-"/>
    <m/>
    <m/>
    <x v="6"/>
    <m/>
  </r>
  <r>
    <s v="เศรษฐกิจ"/>
    <s v="     จำนวนผู้ใช้ไฟฟ้า  อ.ท่าม่วง"/>
    <x v="10"/>
    <s v="-"/>
    <s v="-"/>
    <n v="29014"/>
    <n v="29307"/>
    <n v="29598"/>
    <n v="29602"/>
    <n v="29604"/>
    <s v="-"/>
    <m/>
    <m/>
    <x v="6"/>
    <m/>
  </r>
  <r>
    <s v="เศรษฐกิจ"/>
    <s v="     จำนวนผู้ใช้ไฟฟ้า  อ. ทองผาภูมิ"/>
    <x v="10"/>
    <s v="-"/>
    <s v="-"/>
    <n v="14016"/>
    <n v="14231"/>
    <n v="14345"/>
    <n v="14365"/>
    <n v="14366"/>
    <s v="-"/>
    <m/>
    <m/>
    <x v="6"/>
    <m/>
  </r>
  <r>
    <s v="เศรษฐกิจ"/>
    <s v="     จำนวนผู้ใช้ไฟฟ้า  อ. สังขละบุรี"/>
    <x v="10"/>
    <s v="-"/>
    <s v="-"/>
    <n v="4636"/>
    <n v="4730"/>
    <n v="4801"/>
    <n v="4821"/>
    <n v="4821"/>
    <s v="-"/>
    <m/>
    <m/>
    <x v="6"/>
    <m/>
  </r>
  <r>
    <s v="เศรษฐกิจ"/>
    <s v="     จำนวนผู้ใช้ไฟฟ้า  อ. พนมทวน"/>
    <x v="10"/>
    <s v="-"/>
    <s v="-"/>
    <n v="17405"/>
    <n v="17500"/>
    <n v="17698"/>
    <n v="17704"/>
    <n v="17705"/>
    <s v="-"/>
    <m/>
    <m/>
    <x v="6"/>
    <m/>
  </r>
  <r>
    <s v="เศรษฐกิจ"/>
    <s v="     จำนวนผู้ใช้ไฟฟ้า  อ. เลาขวัญ"/>
    <x v="10"/>
    <s v="-"/>
    <s v="-"/>
    <n v="15909"/>
    <n v="15923"/>
    <n v="16041"/>
    <n v="16141"/>
    <n v="16142"/>
    <s v="-"/>
    <m/>
    <m/>
    <x v="6"/>
    <m/>
  </r>
  <r>
    <s v="เศรษฐกิจ"/>
    <s v="     จำนวนผู้ใช้ไฟฟ้า  อ. ด่านมะขามเตี้ย"/>
    <x v="10"/>
    <s v="-"/>
    <s v="-"/>
    <n v="18309"/>
    <n v="18555"/>
    <n v="18758"/>
    <n v="18768"/>
    <n v="18660"/>
    <s v="-"/>
    <m/>
    <m/>
    <x v="6"/>
    <m/>
  </r>
  <r>
    <s v="เศรษฐกิจ"/>
    <s v="     จำนวนผู้ใช้ไฟฟ้า  อ. หนองปรือ"/>
    <x v="10"/>
    <s v="-"/>
    <s v="-"/>
    <n v="13714"/>
    <n v="13847"/>
    <n v="13945"/>
    <n v="13965"/>
    <n v="14011"/>
    <s v="-"/>
    <m/>
    <m/>
    <x v="6"/>
    <m/>
  </r>
  <r>
    <s v="เศรษฐกิจ"/>
    <s v="     จำนวนผู้ใช้ไฟฟ้า  อ. ห้วยกระเจา"/>
    <x v="10"/>
    <s v="-"/>
    <s v="-"/>
    <n v="7628"/>
    <n v="7714"/>
    <n v="7879"/>
    <n v="7883"/>
    <n v="7885"/>
    <s v="-"/>
    <m/>
    <m/>
    <x v="6"/>
    <m/>
  </r>
  <r>
    <s v="เศรษฐกิจ"/>
    <s v="จำนวนการจำหน่ายกระแสไฟฟ้า"/>
    <x v="11"/>
    <s v="-"/>
    <s v="-"/>
    <n v="1482.5"/>
    <n v="1576.3"/>
    <n v="1649.7"/>
    <n v="1817.4"/>
    <n v="1909.2"/>
    <s v="-"/>
    <m/>
    <m/>
    <x v="6"/>
    <m/>
  </r>
  <r>
    <s v="เศรษฐกิจ"/>
    <s v="     จำนวนการจำหน่ายกระแสไฟฟ้า  อ. เมืองกาญจนบุรี"/>
    <x v="11"/>
    <s v="-"/>
    <s v="-"/>
    <n v="358.7"/>
    <n v="372.5"/>
    <n v="383.7"/>
    <n v="423"/>
    <n v="466.17"/>
    <s v="-"/>
    <m/>
    <m/>
    <x v="6"/>
    <m/>
  </r>
  <r>
    <s v="เศรษฐกิจ"/>
    <s v="     จำนวนการจำหน่ายกระแสไฟฟ้า  อ. ไทรโยค"/>
    <x v="11"/>
    <s v="-"/>
    <s v="-"/>
    <n v="48.6"/>
    <n v="53.9"/>
    <n v="57.5"/>
    <n v="64"/>
    <n v="67.72"/>
    <s v="-"/>
    <m/>
    <m/>
    <x v="6"/>
    <m/>
  </r>
  <r>
    <s v="เศรษฐกิจ"/>
    <s v="     จำนวนการจำหน่ายกระแสไฟฟ้า  อ. บ่อพลอย"/>
    <x v="11"/>
    <s v="-"/>
    <s v="-"/>
    <n v="71.400000000000006"/>
    <n v="76.5"/>
    <n v="86.9"/>
    <n v="96"/>
    <n v="101.74"/>
    <s v="-"/>
    <m/>
    <m/>
    <x v="6"/>
    <m/>
  </r>
  <r>
    <s v="เศรษฐกิจ"/>
    <s v="     จำนวนการจำหน่ายกระแสไฟฟ้า  อ. ศรีสวัสดิ์"/>
    <x v="11"/>
    <s v="-"/>
    <s v="-"/>
    <n v="3"/>
    <n v="7.2"/>
    <n v="12.2"/>
    <n v="14"/>
    <n v="15.15"/>
    <s v="-"/>
    <m/>
    <m/>
    <x v="6"/>
    <m/>
  </r>
  <r>
    <s v="เศรษฐกิจ"/>
    <s v="     จำนวนการจำหน่ายกระแสไฟฟ้า  อ. ท่ามะกา"/>
    <x v="11"/>
    <s v="-"/>
    <s v="-"/>
    <n v="500.9"/>
    <n v="505.3"/>
    <n v="512.20000000000005"/>
    <n v="563"/>
    <n v="580.09"/>
    <s v="-"/>
    <m/>
    <m/>
    <x v="6"/>
    <m/>
  </r>
  <r>
    <s v="เศรษฐกิจ"/>
    <s v="     จำนวนการจำหน่ายกระแสไฟฟ้า  อ.ท่าม่วง"/>
    <x v="11"/>
    <s v="-"/>
    <s v="-"/>
    <n v="181.1"/>
    <n v="191.4"/>
    <n v="195.9"/>
    <n v="216"/>
    <n v="226.28"/>
    <s v="-"/>
    <m/>
    <m/>
    <x v="6"/>
    <m/>
  </r>
  <r>
    <s v="เศรษฐกิจ"/>
    <s v="     จำนวนการจำหน่ายกระแสไฟฟ้า  อ. ทองผาภูมิ"/>
    <x v="11"/>
    <s v="-"/>
    <s v="-"/>
    <n v="38.299999999999997"/>
    <n v="43.4"/>
    <n v="50.5"/>
    <n v="56"/>
    <n v="60.22"/>
    <s v="-"/>
    <m/>
    <m/>
    <x v="6"/>
    <m/>
  </r>
  <r>
    <s v="เศรษฐกิจ"/>
    <s v="     จำนวนการจำหน่ายกระแสไฟฟ้า  อ. สังขละบุรี"/>
    <x v="11"/>
    <s v="-"/>
    <s v="-"/>
    <n v="27.5"/>
    <n v="31.9"/>
    <n v="36"/>
    <n v="40"/>
    <n v="41.67"/>
    <s v="-"/>
    <m/>
    <m/>
    <x v="6"/>
    <m/>
  </r>
  <r>
    <s v="เศรษฐกิจ"/>
    <s v="     จำนวนการจำหน่ายกระแสไฟฟ้า  อ. พนมทวน"/>
    <x v="11"/>
    <s v="-"/>
    <s v="-"/>
    <n v="70.7"/>
    <n v="77"/>
    <n v="82.9"/>
    <n v="91"/>
    <n v="97.08"/>
    <s v="-"/>
    <m/>
    <m/>
    <x v="6"/>
    <m/>
  </r>
  <r>
    <s v="เศรษฐกิจ"/>
    <s v="     จำนวนการจำหน่ายกระแสไฟฟ้า  อ. เลาขวัญ"/>
    <x v="11"/>
    <s v="-"/>
    <s v="-"/>
    <n v="55.9"/>
    <n v="61.6"/>
    <n v="67"/>
    <n v="74"/>
    <n v="78.180000000000007"/>
    <s v="-"/>
    <m/>
    <m/>
    <x v="6"/>
    <m/>
  </r>
  <r>
    <s v="เศรษฐกิจ"/>
    <s v="     จำนวนการจำหน่ายกระแสไฟฟ้า  อ. ด่านมะขามเตี้ย"/>
    <x v="11"/>
    <s v="-"/>
    <s v="-"/>
    <n v="58.9"/>
    <n v="61.5"/>
    <n v="62.7"/>
    <n v="69"/>
    <n v="74.25"/>
    <s v="-"/>
    <m/>
    <m/>
    <x v="6"/>
    <m/>
  </r>
  <r>
    <s v="เศรษฐกิจ"/>
    <s v="     จำนวนการจำหน่ายกระแสไฟฟ้า  อ. หนองปรือ"/>
    <x v="11"/>
    <s v="-"/>
    <s v="-"/>
    <n v="37.799999999999997"/>
    <n v="44"/>
    <n v="49.5"/>
    <n v="55"/>
    <n v="58.74"/>
    <s v="-"/>
    <m/>
    <m/>
    <x v="6"/>
    <m/>
  </r>
  <r>
    <s v="เศรษฐกิจ"/>
    <s v="     จำนวนการจำหน่ายกระแสไฟฟ้า  อ. ห้วยกระเจา"/>
    <x v="11"/>
    <s v="-"/>
    <s v="-"/>
    <n v="29.7"/>
    <n v="50.2"/>
    <n v="52.9"/>
    <n v="58"/>
    <n v="61.9"/>
    <s v="-"/>
    <m/>
    <m/>
    <x v="6"/>
    <m/>
  </r>
  <r>
    <s v="เศรษฐกิจ"/>
    <s v="จำนวนอุบัติเหตุการจราจรทางบก"/>
    <x v="7"/>
    <s v="-"/>
    <s v="-"/>
    <n v="603"/>
    <n v="527"/>
    <n v="495"/>
    <n v="561"/>
    <n v="432"/>
    <s v="-"/>
    <m/>
    <m/>
    <x v="7"/>
    <m/>
  </r>
  <r>
    <s v="เศรษฐกิจ"/>
    <s v="จำนวนคนตายจากอุบัติเหตุการจราจรทางบก"/>
    <x v="10"/>
    <s v="-"/>
    <s v="-"/>
    <n v="98"/>
    <n v="133"/>
    <n v="163"/>
    <n v="95"/>
    <n v="138"/>
    <s v="-"/>
    <m/>
    <m/>
    <x v="7"/>
    <m/>
  </r>
  <r>
    <s v="เศรษฐกิจ"/>
    <s v="จำนวนคนเจ็บอุบัติเหตุการจราจรทางบก"/>
    <x v="10"/>
    <s v="-"/>
    <s v="-"/>
    <n v="306"/>
    <n v="148"/>
    <n v="90"/>
    <n v="20"/>
    <n v="326"/>
    <s v="-"/>
    <m/>
    <m/>
    <x v="7"/>
    <m/>
  </r>
  <r>
    <s v="เศรษฐกิจ"/>
    <s v="มูลค่าทรัพย์สินที่เสียหายอุบัติเหตุการจราจรทางบก"/>
    <x v="8"/>
    <s v="-"/>
    <s v="-"/>
    <n v="9139042"/>
    <n v="2436153"/>
    <n v="858640"/>
    <n v="708700"/>
    <n v="66000"/>
    <s v="-"/>
    <m/>
    <m/>
    <x v="7"/>
    <m/>
  </r>
  <r>
    <s v="เศรษฐกิจ"/>
    <s v="ดัชนีราคาผู้บริโภคทั่วไป "/>
    <x v="12"/>
    <s v="-"/>
    <s v="-"/>
    <n v="102.1"/>
    <n v="100"/>
    <n v="101.2"/>
    <n v="100.7"/>
    <n v="100.9"/>
    <s v="-"/>
    <m/>
    <m/>
    <x v="8"/>
    <m/>
  </r>
  <r>
    <s v="เศรษฐกิจ"/>
    <s v="อัตราเงินเฟ้อ "/>
    <x v="12"/>
    <s v="-"/>
    <s v="-"/>
    <n v="2.8"/>
    <n v="-2"/>
    <n v="1.1000000000000001"/>
    <n v="-0.5"/>
    <n v="0.2"/>
    <s v="-"/>
    <m/>
    <m/>
    <x v="9"/>
    <m/>
  </r>
  <r>
    <s v="เศรษฐกิจ"/>
    <s v="จำนวนเลขหมายโทรศัพท์ที่มี"/>
    <x v="13"/>
    <s v="-"/>
    <s v="-"/>
    <n v="64107"/>
    <n v="63886"/>
    <n v="63654"/>
    <s v="-"/>
    <s v="-"/>
    <s v="-"/>
    <m/>
    <m/>
    <x v="9"/>
    <m/>
  </r>
  <r>
    <s v="เศรษฐกิจ"/>
    <s v="จำนวนเลขหมายโทรศัพท์ที่มีผู้เช่า"/>
    <x v="13"/>
    <s v="-"/>
    <s v="-"/>
    <n v="34093"/>
    <n v="24415"/>
    <n v="26304"/>
    <s v="-"/>
    <s v="-"/>
    <s v="-"/>
    <m/>
    <m/>
    <x v="10"/>
    <m/>
  </r>
  <r>
    <s v="เศรษฐกิจ"/>
    <s v="จำนวนประชากรอายุ 6 ปีขึ้นไป ที่ใช้อินเทอร์เน็ต"/>
    <x v="9"/>
    <s v="-"/>
    <s v="-"/>
    <m/>
    <m/>
    <n v="287167"/>
    <n v="329855"/>
    <n v="360077"/>
    <s v="-"/>
    <m/>
    <m/>
    <x v="10"/>
    <m/>
  </r>
  <r>
    <s v="เศรษฐกิจ"/>
    <s v="ครัวเรือนที่มีอุปกรณ์/เทคโนโลยีสารสนเทศและการสื่อสาร"/>
    <x v="6"/>
    <s v="-"/>
    <s v="-"/>
    <n v="106518"/>
    <n v="143352"/>
    <n v="166456"/>
    <n v="167342"/>
    <n v="170605"/>
    <s v="-"/>
    <m/>
    <m/>
    <x v="11"/>
    <m/>
  </r>
  <r>
    <s v="เศรษฐกิจ"/>
    <s v="ครัวเรือนที่มีอุปกรณ์/เทคโนโลยีสารสนเทศและการสื่อสาร  คอมพิวเตอร์"/>
    <x v="6"/>
    <s v="-"/>
    <s v="-"/>
    <n v="52408"/>
    <n v="43888"/>
    <n v="41042"/>
    <n v="35335"/>
    <n v="31516"/>
    <s v="-"/>
    <m/>
    <m/>
    <x v="11"/>
    <m/>
  </r>
  <r>
    <s v="เศรษฐกิจ"/>
    <s v="ครัวเรือนที่มีอุปกรณ์/เทคโนโลยีสารสนเทศและการสื่อสาร  การเชื่อมต่ออินเตอร์เน็ต"/>
    <x v="6"/>
    <s v="-"/>
    <s v="-"/>
    <n v="54110"/>
    <n v="99464"/>
    <n v="125414"/>
    <n v="132007"/>
    <n v="139089"/>
    <s v="-"/>
    <m/>
    <m/>
    <x v="11"/>
    <m/>
  </r>
  <r>
    <s v="เศรษฐกิจ"/>
    <s v="จำนวนผู้เยี่ยมเยือน"/>
    <x v="9"/>
    <s v="-"/>
    <s v="-"/>
    <n v="6641111"/>
    <n v="7574278"/>
    <n v="8132468"/>
    <n v="8872542"/>
    <n v="9461614"/>
    <s v="-"/>
    <m/>
    <m/>
    <x v="11"/>
    <m/>
  </r>
  <r>
    <s v="เศรษฐกิจ"/>
    <s v="จำนวนผู้เยี่ยมเยือน  นักท่องเที่ยว"/>
    <x v="9"/>
    <s v="-"/>
    <s v="-"/>
    <n v="2493161"/>
    <n v="2941596"/>
    <n v="3101452"/>
    <n v="3447736"/>
    <n v="3615805"/>
    <s v="-"/>
    <m/>
    <m/>
    <x v="11"/>
    <m/>
  </r>
  <r>
    <s v="เศรษฐกิจ"/>
    <s v="จำนวนผู้เยี่ยมเยือน  นักทัศนาจร"/>
    <x v="9"/>
    <s v="-"/>
    <s v="-"/>
    <n v="4147950"/>
    <n v="4632682"/>
    <n v="5031016"/>
    <n v="5424806"/>
    <n v="5845809"/>
    <s v="-"/>
    <m/>
    <m/>
    <x v="11"/>
    <m/>
  </r>
  <r>
    <s v="เศรษฐกิจ"/>
    <s v="ระยะเวลาพำนักของนักท่องเที่ยว"/>
    <x v="14"/>
    <s v="-"/>
    <s v="-"/>
    <n v="2"/>
    <n v="2"/>
    <n v="2"/>
    <n v="2"/>
    <n v="2"/>
    <s v="-"/>
    <m/>
    <m/>
    <x v="11"/>
    <m/>
  </r>
  <r>
    <s v="เศรษฐกิจ"/>
    <s v="ค่าใช้จ่ายเฉลี่ยของนักท่องเที่ยว "/>
    <x v="15"/>
    <s v="-"/>
    <s v="-"/>
    <n v="1512"/>
    <n v="1636"/>
    <n v="1693"/>
    <n v="1811"/>
    <n v="1895.7"/>
    <s v="-"/>
    <m/>
    <m/>
    <x v="11"/>
    <m/>
  </r>
  <r>
    <s v="เศรษฐกิจ"/>
    <s v="ค่าใช้จ่ายเฉลี่ยของนักท่องเที่ยว   นักท่องเที่ยว"/>
    <x v="8"/>
    <s v="-"/>
    <s v="-"/>
    <n v="1730"/>
    <n v="1818"/>
    <n v="1988.71"/>
    <n v="2130.48"/>
    <n v="2239.36"/>
    <s v="-"/>
    <m/>
    <m/>
    <x v="11"/>
    <m/>
  </r>
  <r>
    <s v="เศรษฐกิจ"/>
    <s v="ค่าใช้จ่ายเฉลี่ยของนักท่องเที่ยว นักทัศนาจร"/>
    <x v="8"/>
    <s v="-"/>
    <s v="-"/>
    <n v="1151"/>
    <n v="1218"/>
    <n v="1266.55"/>
    <n v="1336.74"/>
    <n v="1408.39"/>
    <s v="-"/>
    <m/>
    <m/>
    <x v="11"/>
    <m/>
  </r>
  <r>
    <s v="เศรษฐกิจ"/>
    <s v="รายได้จากการท่องเที่ยว "/>
    <x v="0"/>
    <s v="-"/>
    <s v="-"/>
    <n v="15265"/>
    <n v="18945"/>
    <n v="20790"/>
    <n v="24440.78"/>
    <n v="26796.400000000001"/>
    <s v="-"/>
    <m/>
    <m/>
    <x v="12"/>
    <m/>
  </r>
  <r>
    <s v="เศรษฐกิจ"/>
    <s v="ปริมาณเงินฝากของสถาบันการเงิน"/>
    <x v="0"/>
    <s v="-"/>
    <s v="-"/>
    <n v="40118"/>
    <n v="41543"/>
    <n v="42406"/>
    <n v="44479"/>
    <n v="45403"/>
    <s v="-"/>
    <m/>
    <m/>
    <x v="12"/>
    <m/>
  </r>
  <r>
    <s v="เศรษฐกิจ"/>
    <s v="ปริมาณสินเชื่อของสถาบันการเงิน"/>
    <x v="0"/>
    <s v="-"/>
    <s v="-"/>
    <n v="27870"/>
    <n v="29461"/>
    <n v="30005"/>
    <n v="30347"/>
    <n v="30564"/>
    <s v="-"/>
    <m/>
    <m/>
    <x v="12"/>
    <m/>
  </r>
  <r>
    <s v="เศรษฐกิจ"/>
    <s v="จำนวนสหกรณ์ภาคการเกษตร"/>
    <x v="7"/>
    <s v="-"/>
    <s v="-"/>
    <n v="52"/>
    <n v="51"/>
    <n v="55"/>
    <n v="49"/>
    <n v="57"/>
    <s v="-"/>
    <m/>
    <m/>
    <x v="13"/>
    <m/>
  </r>
  <r>
    <s v="เศรษฐกิจ"/>
    <s v="     จำนวนสหกรณ์ภาคการเกษตร  อ. เมืองกาญจนบุรี"/>
    <x v="7"/>
    <s v="-"/>
    <s v="-"/>
    <n v="18"/>
    <n v="17"/>
    <n v="18"/>
    <n v="18"/>
    <n v="20"/>
    <s v="-"/>
    <m/>
    <m/>
    <x v="13"/>
    <m/>
  </r>
  <r>
    <s v="เศรษฐกิจ"/>
    <s v="     จำนวนสหกรณ์ภาคการเกษตร อ. ไทรโยค"/>
    <x v="7"/>
    <s v="-"/>
    <s v="-"/>
    <s v="-"/>
    <n v="1"/>
    <n v="1"/>
    <n v="2"/>
    <n v="2"/>
    <s v="-"/>
    <m/>
    <m/>
    <x v="13"/>
    <m/>
  </r>
  <r>
    <s v="เศรษฐกิจ"/>
    <s v="     จำนวนสหกรณ์ภาคการเกษตร อ. บ่อพลอย"/>
    <x v="7"/>
    <s v="-"/>
    <s v="-"/>
    <n v="3"/>
    <n v="3"/>
    <n v="3"/>
    <n v="3"/>
    <n v="3"/>
    <s v="-"/>
    <m/>
    <m/>
    <x v="13"/>
    <m/>
  </r>
  <r>
    <s v="เศรษฐกิจ"/>
    <s v="     จำนวนสหกรณ์ภาคการเกษตร อ. ศรีสวัสดิ์"/>
    <x v="7"/>
    <s v="-"/>
    <s v="-"/>
    <n v="1"/>
    <n v="1"/>
    <n v="1"/>
    <n v="1"/>
    <n v="1"/>
    <s v="-"/>
    <m/>
    <m/>
    <x v="13"/>
    <m/>
  </r>
  <r>
    <s v="เศรษฐกิจ"/>
    <s v="     จำนวนสหกรณ์ภาคการเกษตร  อ. ท่ามะกา"/>
    <x v="7"/>
    <s v="-"/>
    <s v="-"/>
    <n v="3"/>
    <n v="3"/>
    <n v="3"/>
    <n v="2"/>
    <n v="2"/>
    <s v="-"/>
    <m/>
    <m/>
    <x v="13"/>
    <m/>
  </r>
  <r>
    <s v="เศรษฐกิจ"/>
    <s v="     จำนวนสหกรณ์ภาคการเกษตร  อ.ท่าม่วง"/>
    <x v="7"/>
    <s v="-"/>
    <s v="-"/>
    <n v="8"/>
    <n v="6"/>
    <n v="8"/>
    <n v="7"/>
    <n v="8"/>
    <s v="-"/>
    <m/>
    <m/>
    <x v="13"/>
    <m/>
  </r>
  <r>
    <s v="เศรษฐกิจ"/>
    <s v="     จำนวนสหกรณ์ภาคการเกษตร  อ. ทองผาภูมิ"/>
    <x v="7"/>
    <s v="-"/>
    <s v="-"/>
    <n v="5"/>
    <n v="6"/>
    <n v="6"/>
    <n v="4"/>
    <n v="7"/>
    <s v="-"/>
    <m/>
    <m/>
    <x v="13"/>
    <m/>
  </r>
  <r>
    <s v="เศรษฐกิจ"/>
    <s v="     จำนวนสหกรณ์ภาคการเกษตร  อ. สังขละบุรี"/>
    <x v="7"/>
    <s v="-"/>
    <s v="-"/>
    <n v="2"/>
    <n v="2"/>
    <n v="2"/>
    <s v="-"/>
    <n v="2"/>
    <s v="-"/>
    <m/>
    <m/>
    <x v="13"/>
    <m/>
  </r>
  <r>
    <s v="เศรษฐกิจ"/>
    <s v="     จำนวนสหกรณ์ภาคการเกษตร  อ. พนมทวน"/>
    <x v="7"/>
    <s v="-"/>
    <s v="-"/>
    <n v="2"/>
    <n v="2"/>
    <n v="2"/>
    <n v="4"/>
    <n v="2"/>
    <s v="-"/>
    <m/>
    <m/>
    <x v="13"/>
    <m/>
  </r>
  <r>
    <s v="เศรษฐกิจ"/>
    <s v="     จำนวนสหกรณ์ภาคการเกษตร  อ. เลาขวัญ"/>
    <x v="7"/>
    <s v="-"/>
    <s v="-"/>
    <n v="1"/>
    <n v="1"/>
    <n v="1"/>
    <n v="1"/>
    <n v="1"/>
    <s v="-"/>
    <m/>
    <m/>
    <x v="13"/>
    <m/>
  </r>
  <r>
    <s v="เศรษฐกิจ"/>
    <s v="     จำนวนสหกรณ์ภาคการเกษตร  อ. ด่านมะขามเตี้ย"/>
    <x v="7"/>
    <s v="-"/>
    <s v="-"/>
    <n v="5"/>
    <n v="6"/>
    <n v="6"/>
    <n v="5"/>
    <n v="5"/>
    <s v="-"/>
    <m/>
    <m/>
    <x v="13"/>
    <m/>
  </r>
  <r>
    <s v="เศรษฐกิจ"/>
    <s v="     จำนวนสหกรณ์ภาคการเกษตร  อ. หนองปรือ"/>
    <x v="7"/>
    <s v="-"/>
    <s v="-"/>
    <n v="2"/>
    <n v="2"/>
    <n v="2"/>
    <n v="2"/>
    <n v="2"/>
    <s v="-"/>
    <m/>
    <m/>
    <x v="13"/>
    <m/>
  </r>
  <r>
    <s v="เศรษฐกิจ"/>
    <s v="     จำนวนสหกรณ์ภาคการเกษตร  อ. ห้วยกระเจา"/>
    <x v="7"/>
    <s v="-"/>
    <s v="-"/>
    <n v="1"/>
    <n v="1"/>
    <n v="2"/>
    <n v="2"/>
    <n v="2"/>
    <s v="-"/>
    <m/>
    <m/>
    <x v="13"/>
    <m/>
  </r>
  <r>
    <s v="เศรษฐกิจ"/>
    <s v="จำนวนสหกรณ์นอกภาคการเกษตร"/>
    <x v="7"/>
    <s v="-"/>
    <s v="-"/>
    <n v="36"/>
    <n v="36"/>
    <n v="22"/>
    <n v="19"/>
    <n v="36"/>
    <s v="-"/>
    <m/>
    <m/>
    <x v="13"/>
    <m/>
  </r>
  <r>
    <s v="เศรษฐกิจ"/>
    <s v="    จำนวนสหกรณ์นอกภาคการเกษตร  อ. เมืองกาญจนบุรี"/>
    <x v="7"/>
    <s v="-"/>
    <s v="-"/>
    <n v="22"/>
    <n v="22"/>
    <n v="7"/>
    <n v="14"/>
    <n v="21"/>
    <s v="-"/>
    <m/>
    <m/>
    <x v="13"/>
    <m/>
  </r>
  <r>
    <s v="เศรษฐกิจ"/>
    <s v="     จำนวนสหกรณ์นอกภาคการเกษตร  อ. ไทรโยค"/>
    <x v="7"/>
    <s v="-"/>
    <s v="-"/>
    <n v="1"/>
    <n v="1"/>
    <n v="1"/>
    <s v="-"/>
    <s v="-"/>
    <s v="-"/>
    <m/>
    <m/>
    <x v="13"/>
    <m/>
  </r>
  <r>
    <s v="เศรษฐกิจ"/>
    <s v="     จำนวนสหกรณ์นอกภาคการเกษตร  อ. บ่อพลอย"/>
    <x v="7"/>
    <s v="-"/>
    <s v="-"/>
    <s v="-"/>
    <s v="-"/>
    <s v="-"/>
    <s v="-"/>
    <s v="-"/>
    <s v="-"/>
    <m/>
    <m/>
    <x v="13"/>
    <m/>
  </r>
  <r>
    <s v="เศรษฐกิจ"/>
    <s v="     จำนวนสหกรณ์นอกภาคการเกษตร  อ. ศรีสวัสดิ์"/>
    <x v="7"/>
    <s v="-"/>
    <s v="-"/>
    <s v="-"/>
    <s v="-"/>
    <s v="-"/>
    <s v="-"/>
    <s v="-"/>
    <s v="-"/>
    <m/>
    <m/>
    <x v="13"/>
    <m/>
  </r>
  <r>
    <s v="เศรษฐกิจ"/>
    <s v="     จำนวนสหกรณ์นอกภาคการเกษตร  อ. ท่ามะกา"/>
    <x v="7"/>
    <s v="-"/>
    <s v="-"/>
    <n v="3"/>
    <n v="3"/>
    <n v="4"/>
    <n v="2"/>
    <n v="4"/>
    <s v="-"/>
    <m/>
    <m/>
    <x v="13"/>
    <m/>
  </r>
  <r>
    <s v="เศรษฐกิจ"/>
    <s v="     จำนวนสหกรณ์นอกภาคการเกษตร  อ.ท่าม่วง"/>
    <x v="7"/>
    <s v="-"/>
    <s v="-"/>
    <n v="4"/>
    <n v="4"/>
    <n v="4"/>
    <n v="2"/>
    <n v="5"/>
    <s v="-"/>
    <m/>
    <m/>
    <x v="13"/>
    <m/>
  </r>
  <r>
    <s v="เศรษฐกิจ"/>
    <s v="     จำนวนสหกรณ์นอกภาคการเกษตร  อ. ทองผาภูมิ"/>
    <x v="7"/>
    <s v="-"/>
    <s v="-"/>
    <n v="3"/>
    <n v="3"/>
    <n v="3"/>
    <s v="-"/>
    <n v="2"/>
    <s v="-"/>
    <m/>
    <m/>
    <x v="13"/>
    <m/>
  </r>
  <r>
    <s v="เศรษฐกิจ"/>
    <s v="     จำนวนสหกรณ์นอกภาคการเกษตร  อ. สังขละบุรี"/>
    <x v="7"/>
    <s v="-"/>
    <s v="-"/>
    <n v="1"/>
    <n v="1"/>
    <n v="1"/>
    <s v="-"/>
    <n v="1"/>
    <s v="-"/>
    <m/>
    <m/>
    <x v="13"/>
    <m/>
  </r>
  <r>
    <s v="เศรษฐกิจ"/>
    <s v="     จำนวนสหกรณ์นอกภาคการเกษตร  อ. พนมทวน"/>
    <x v="7"/>
    <s v="-"/>
    <s v="-"/>
    <n v="1"/>
    <n v="1"/>
    <n v="1"/>
    <n v="1"/>
    <n v="1"/>
    <s v="-"/>
    <m/>
    <m/>
    <x v="13"/>
    <m/>
  </r>
  <r>
    <s v="เศรษฐกิจ"/>
    <s v="     จำนวนสหกรณ์นอกภาคการเกษตร  อ. เลาขวัญ"/>
    <x v="7"/>
    <s v="-"/>
    <s v="-"/>
    <n v="1"/>
    <n v="1"/>
    <n v="1"/>
    <s v="-"/>
    <n v="1"/>
    <s v="-"/>
    <m/>
    <m/>
    <x v="13"/>
    <m/>
  </r>
  <r>
    <s v="เศรษฐกิจ"/>
    <s v="     จำนวนสหกรณ์นอกภาคการเกษตร  อ. ด่านมะขามเตี้ย"/>
    <x v="7"/>
    <s v="-"/>
    <s v="-"/>
    <s v="-"/>
    <s v="-"/>
    <s v="-"/>
    <s v="-"/>
    <s v="-"/>
    <s v="-"/>
    <m/>
    <m/>
    <x v="13"/>
    <m/>
  </r>
  <r>
    <s v="เศรษฐกิจ"/>
    <s v="     จำนวนสหกรณ์นอกภาคการเกษตร  อ. หนองปรือ"/>
    <x v="7"/>
    <s v="-"/>
    <s v="-"/>
    <s v="-"/>
    <s v="-"/>
    <s v="-"/>
    <s v="-"/>
    <s v="-"/>
    <s v="-"/>
    <m/>
    <m/>
    <x v="13"/>
    <m/>
  </r>
  <r>
    <s v="เศรษฐกิจ"/>
    <s v="     จำนวนสหกรณ์นอกภาคการเกษตร  อ. ห้วยกระเจา"/>
    <x v="7"/>
    <s v="-"/>
    <s v="-"/>
    <s v="-"/>
    <s v="-"/>
    <s v="-"/>
    <s v="-"/>
    <s v="-"/>
    <s v="-"/>
    <m/>
    <m/>
    <x v="13"/>
    <m/>
  </r>
  <r>
    <s v="เศรษฐกิจ"/>
    <s v="รายรับขององค์กรปกครองส่วนท้องถิ่น"/>
    <x v="16"/>
    <s v="-"/>
    <s v="-"/>
    <n v="6016667"/>
    <n v="6646293.4000000004"/>
    <n v="6284740.5"/>
    <n v="5904644.5999999996"/>
    <n v="4352970.24"/>
    <s v="-"/>
    <m/>
    <m/>
    <x v="14"/>
    <m/>
  </r>
  <r>
    <s v="เศรษฐกิจ"/>
    <s v="    รายรับขององค์กรปกครองส่วนท้องถิ่น  องค์การบริหารส่วนจังหวัด"/>
    <x v="16"/>
    <s v="-"/>
    <s v="-"/>
    <n v="778719.2"/>
    <n v="778607"/>
    <n v="733403.1"/>
    <n v="798106.6"/>
    <n v="999666.84"/>
    <s v="-"/>
    <m/>
    <m/>
    <x v="14"/>
    <m/>
  </r>
  <r>
    <s v="เศรษฐกิจ"/>
    <s v="    รายรับขององค์กรปกครองส่วนท้องถิ่น  เทศบาล"/>
    <x v="16"/>
    <s v="-"/>
    <s v="-"/>
    <n v="2618007.2000000002"/>
    <n v="2938764.9"/>
    <n v="2725319.2"/>
    <n v="2893417.2"/>
    <n v="3030111.46"/>
    <s v="-"/>
    <m/>
    <m/>
    <x v="14"/>
    <m/>
  </r>
  <r>
    <s v="เศรษฐกิจ"/>
    <s v="    รายรับขององค์กรปกครองส่วนท้องถิ่น  องค์การบริหารส่วนตำบล"/>
    <x v="16"/>
    <s v="-"/>
    <s v="-"/>
    <n v="2619940.6"/>
    <n v="2928921.5"/>
    <n v="2826018.2"/>
    <n v="3011227.4"/>
    <n v="323191.94"/>
    <s v="-"/>
    <m/>
    <m/>
    <x v="14"/>
    <m/>
  </r>
  <r>
    <s v="เศรษฐกิจ"/>
    <s v="รายจ่ายขององค์กรปกครองส่วนท้องถิ่น"/>
    <x v="16"/>
    <s v="-"/>
    <s v="-"/>
    <n v="4418744.2"/>
    <n v="4724350.4000000004"/>
    <n v="4842817.7"/>
    <n v="5406682"/>
    <n v="5450670.3399999999"/>
    <s v="-"/>
    <m/>
    <m/>
    <x v="14"/>
    <m/>
  </r>
  <r>
    <s v="เศรษฐกิจ"/>
    <s v="    รายจ่ายขององค์กรปกครองส่วนท้องถิ่น  องค์การบริหารส่วนจังหวัด"/>
    <x v="16"/>
    <s v="-"/>
    <s v="-"/>
    <n v="595511.69999999995"/>
    <n v="575125.6"/>
    <n v="587992.19999999995"/>
    <n v="640435"/>
    <n v="633587.06999999995"/>
    <s v="-"/>
    <m/>
    <m/>
    <x v="14"/>
    <m/>
  </r>
  <r>
    <s v="เศรษฐกิจ"/>
    <s v="    รายจ่ายขององค์กรปกครองส่วนท้องถิ่น  เทศบาล"/>
    <x v="16"/>
    <s v="-"/>
    <s v="-"/>
    <n v="2128748.1"/>
    <n v="2274246.4"/>
    <n v="2243330.2999999998"/>
    <n v="2423551.6"/>
    <n v="2443473.8199999998"/>
    <s v="-"/>
    <m/>
    <m/>
    <x v="14"/>
    <m/>
  </r>
  <r>
    <s v="เศรษฐกิจ"/>
    <s v="    รายจ่ายขององค์กรปกครองส่วนท้องถิ่น  องค์การบริหารส่วนตำบล"/>
    <x v="16"/>
    <s v="-"/>
    <s v="-"/>
    <n v="1694484.4"/>
    <n v="1874978.4"/>
    <n v="2011495.2"/>
    <n v="2342695.5"/>
    <n v="2373609.4500000002"/>
    <s v="-"/>
    <m/>
    <m/>
    <x v="14"/>
    <m/>
  </r>
  <r>
    <s v="เศรษฐกิจ"/>
    <s v="รายได้จากการจัดเก็บภาษีของกรมสรรพากร "/>
    <x v="8"/>
    <s v="-"/>
    <s v="-"/>
    <n v="1714407.4000000001"/>
    <n v="1981326.8"/>
    <n v="2092434.4000000001"/>
    <n v="2170645728"/>
    <n v="2163573201"/>
    <s v="-"/>
    <m/>
    <m/>
    <x v="15"/>
    <m/>
  </r>
  <r>
    <s v="เศรษฐกิจ"/>
    <s v="     รายได้จากการจัดเก็บภาษีของกรมสรรพากร  อ. เมืองกาญจนบุรี"/>
    <x v="8"/>
    <s v="-"/>
    <s v="-"/>
    <n v="569830.19999999995"/>
    <n v="707019.9"/>
    <n v="618706.9"/>
    <n v="659651418"/>
    <n v="593142030"/>
    <s v="-"/>
    <m/>
    <m/>
    <x v="15"/>
    <m/>
  </r>
  <r>
    <s v="เศรษฐกิจ"/>
    <s v="     รายได้จากการจัดเก็บภาษีของกรมสรรพากร อ. ไทรโยค"/>
    <x v="8"/>
    <s v="-"/>
    <s v="-"/>
    <n v="25316.9"/>
    <n v="29782.7"/>
    <n v="33445.1"/>
    <n v="34140700"/>
    <n v="38297932"/>
    <s v="-"/>
    <m/>
    <m/>
    <x v="15"/>
    <m/>
  </r>
  <r>
    <s v="เศรษฐกิจ"/>
    <s v="     รายได้จากการจัดเก็บภาษีของกรมสรรพากร อ. บ่อพลอย"/>
    <x v="8"/>
    <s v="-"/>
    <s v="-"/>
    <n v="60620.9"/>
    <n v="64836.5"/>
    <n v="58738.400000000001"/>
    <n v="60034337"/>
    <n v="63892317"/>
    <s v="-"/>
    <m/>
    <m/>
    <x v="15"/>
    <m/>
  </r>
  <r>
    <s v="เศรษฐกิจ"/>
    <s v="     รายได้จากการจัดเก็บภาษีของกรมสรรพากร  อ. ศรีสวัสดิ์"/>
    <x v="8"/>
    <s v="-"/>
    <s v="-"/>
    <n v="9219.1"/>
    <n v="8185.3"/>
    <n v="9351.9"/>
    <n v="8275438"/>
    <n v="8544332"/>
    <s v="-"/>
    <m/>
    <m/>
    <x v="15"/>
    <m/>
  </r>
  <r>
    <s v="เศรษฐกิจ"/>
    <s v="     รายได้จากการจัดเก็บภาษีของกรมสรรพากร   อ. ท่ามะกา"/>
    <x v="8"/>
    <s v="-"/>
    <s v="-"/>
    <n v="446778.6"/>
    <n v="512243.1"/>
    <n v="570338.69999999995"/>
    <n v="632350161"/>
    <n v="617762715"/>
    <s v="-"/>
    <m/>
    <m/>
    <x v="15"/>
    <m/>
  </r>
  <r>
    <s v="เศรษฐกิจ"/>
    <s v="     รายได้จากการจัดเก็บภาษีของกรมสรรพากร   อ.ท่าม่วง"/>
    <x v="8"/>
    <s v="-"/>
    <s v="-"/>
    <n v="442700.2"/>
    <n v="480487.9"/>
    <n v="611272.30000000005"/>
    <n v="573223182"/>
    <n v="604409047"/>
    <s v="-"/>
    <m/>
    <m/>
    <x v="15"/>
    <m/>
  </r>
  <r>
    <s v="เศรษฐกิจ"/>
    <s v="     รายได้จากการจัดเก็บภาษีของกรมสรรพากร   อ. ทองผาภูมิ"/>
    <x v="8"/>
    <s v="-"/>
    <s v="-"/>
    <n v="18939.599999999999"/>
    <n v="25633.3"/>
    <n v="25672.9"/>
    <n v="24729017"/>
    <n v="24199051"/>
    <s v="-"/>
    <m/>
    <m/>
    <x v="15"/>
    <m/>
  </r>
  <r>
    <s v="เศรษฐกิจ"/>
    <s v="     รายได้จากการจัดเก็บภาษีของกรมสรรพากร   อ. สังขละบุรี"/>
    <x v="8"/>
    <s v="-"/>
    <s v="-"/>
    <n v="14702.5"/>
    <n v="17164.3"/>
    <n v="18961"/>
    <n v="17789210"/>
    <n v="19417313"/>
    <s v="-"/>
    <m/>
    <m/>
    <x v="15"/>
    <m/>
  </r>
  <r>
    <s v="เศรษฐกิจ"/>
    <s v="     รายได้จากการจัดเก็บภาษีของกรมสรรพากร  อ. พนมทวน"/>
    <x v="8"/>
    <s v="-"/>
    <s v="-"/>
    <n v="40714.9"/>
    <n v="54219.1"/>
    <n v="50730.400000000001"/>
    <n v="53115081"/>
    <n v="59444575"/>
    <s v="-"/>
    <m/>
    <m/>
    <x v="15"/>
    <m/>
  </r>
  <r>
    <s v="เศรษฐกิจ"/>
    <s v="     รายได้จากการจัดเก็บภาษีของกรมสรรพากร  อ. เลาขวัญ"/>
    <x v="8"/>
    <s v="-"/>
    <s v="-"/>
    <n v="33930.5"/>
    <n v="33873.599999999999"/>
    <n v="39912.1"/>
    <n v="51961670"/>
    <n v="71487825"/>
    <s v="-"/>
    <m/>
    <m/>
    <x v="15"/>
    <m/>
  </r>
  <r>
    <s v="เศรษฐกิจ"/>
    <s v="     รายได้จากการจัดเก็บภาษีของกรมสรรพากร  อ. ด่านมะขามเตี้ย"/>
    <x v="8"/>
    <s v="-"/>
    <s v="-"/>
    <n v="18416.8"/>
    <n v="21416.9"/>
    <n v="25518.799999999999"/>
    <n v="23545512"/>
    <n v="22482209"/>
    <s v="-"/>
    <m/>
    <m/>
    <x v="15"/>
    <m/>
  </r>
  <r>
    <s v="เศรษฐกิจ"/>
    <s v="     รายได้จากการจัดเก็บภาษีของกรมสรรพากร  อ. หนองปรือ"/>
    <x v="8"/>
    <s v="-"/>
    <s v="-"/>
    <n v="7427.1"/>
    <n v="7401"/>
    <n v="10150.6"/>
    <n v="9840951"/>
    <n v="8074490"/>
    <s v="-"/>
    <m/>
    <m/>
    <x v="15"/>
    <m/>
  </r>
  <r>
    <s v="เศรษฐกิจ"/>
    <s v="     รายได้จากการจัดเก็บภาษีของกรมสรรพากร   อ. ห้วยกระเจา"/>
    <x v="8"/>
    <s v="-"/>
    <s v="-"/>
    <n v="25810.1"/>
    <n v="19063.2"/>
    <n v="19635.3"/>
    <n v="21989051"/>
    <n v="32419365"/>
    <s v="-"/>
    <m/>
    <m/>
    <x v="15"/>
    <m/>
  </r>
  <r>
    <s v="เศรษฐกิจ"/>
    <s v="รายได้จากการจัดเก็บเงินภาษีของกรมสรรพสามิต"/>
    <x v="8"/>
    <s v="-"/>
    <s v="-"/>
    <n v="1507020752.8"/>
    <n v="1379330098.0999999"/>
    <n v="1640860380.4000001"/>
    <n v="1564825298.7"/>
    <n v="1302011131"/>
    <s v="-"/>
    <m/>
    <m/>
    <x v="16"/>
    <m/>
  </r>
  <r>
    <s v="เศรษฐกิจ"/>
    <s v="จำนวนทะเบียนนิติบุคคลใหม่ "/>
    <x v="10"/>
    <s v="-"/>
    <s v="-"/>
    <n v="267"/>
    <n v="309"/>
    <n v="345"/>
    <n v="518"/>
    <n v="378"/>
    <s v="-"/>
    <m/>
    <m/>
    <x v="17"/>
    <m/>
  </r>
  <r>
    <s v="เศรษฐกิจ"/>
    <s v="     จำนวนทะเบียนนิติบุคคลใหม่  อ. เมืองกาญจนบุรี"/>
    <x v="10"/>
    <s v="-"/>
    <s v="-"/>
    <n v="92"/>
    <n v="85"/>
    <n v="116"/>
    <n v="180"/>
    <n v="133"/>
    <s v="-"/>
    <m/>
    <m/>
    <x v="17"/>
    <m/>
  </r>
  <r>
    <s v="เศรษฐกิจ"/>
    <s v="     จำนวนทะเบียนนิติบุคคลใหม่  อ. ไทรโยค"/>
    <x v="10"/>
    <s v="-"/>
    <s v="-"/>
    <n v="12"/>
    <n v="12"/>
    <n v="14"/>
    <n v="18"/>
    <n v="16"/>
    <s v="-"/>
    <m/>
    <m/>
    <x v="17"/>
    <m/>
  </r>
  <r>
    <s v="เศรษฐกิจ"/>
    <s v="     จำนวนทะเบียนนิติบุคคลใหม่  อ. บ่อพลอย"/>
    <x v="10"/>
    <s v="-"/>
    <s v="-"/>
    <n v="8"/>
    <n v="14"/>
    <n v="13"/>
    <n v="18"/>
    <n v="21"/>
    <s v="-"/>
    <m/>
    <m/>
    <x v="17"/>
    <m/>
  </r>
  <r>
    <s v="เศรษฐกิจ"/>
    <s v="     จำนวนทะเบียนนิติบุคคลใหม่  อ. ศรีสวัสดิ์"/>
    <x v="10"/>
    <s v="-"/>
    <s v="-"/>
    <n v="4"/>
    <n v="8"/>
    <n v="8"/>
    <n v="9"/>
    <n v="5"/>
    <s v="-"/>
    <m/>
    <m/>
    <x v="17"/>
    <m/>
  </r>
  <r>
    <s v="เศรษฐกิจ"/>
    <s v="     จำนวนทะเบียนนิติบุคคลใหม่   อ. ท่ามะกา"/>
    <x v="10"/>
    <s v="-"/>
    <s v="-"/>
    <n v="55"/>
    <n v="60"/>
    <n v="89"/>
    <n v="104"/>
    <n v="65"/>
    <s v="-"/>
    <m/>
    <m/>
    <x v="17"/>
    <m/>
  </r>
  <r>
    <s v="เศรษฐกิจ"/>
    <s v="     จำนวนทะเบียนนิติบุคคลใหม่   อ.ท่าม่วง"/>
    <x v="10"/>
    <s v="-"/>
    <s v="-"/>
    <n v="54"/>
    <n v="62"/>
    <n v="54"/>
    <n v="78"/>
    <n v="71"/>
    <s v="-"/>
    <m/>
    <m/>
    <x v="17"/>
    <m/>
  </r>
  <r>
    <s v="เศรษฐกิจ"/>
    <s v="     จำนวนทะเบียนนิติบุคคลใหม่   อ. ทองผาภูมิ"/>
    <x v="10"/>
    <s v="-"/>
    <s v="-"/>
    <n v="8"/>
    <n v="8"/>
    <n v="8"/>
    <n v="16"/>
    <n v="12"/>
    <s v="-"/>
    <m/>
    <m/>
    <x v="17"/>
    <m/>
  </r>
  <r>
    <s v="เศรษฐกิจ"/>
    <s v="     จำนวนทะเบียนนิติบุคคลใหม่   อ. สังขละบุรี"/>
    <x v="10"/>
    <s v="-"/>
    <s v="-"/>
    <n v="3"/>
    <n v="7"/>
    <n v="4"/>
    <n v="10"/>
    <n v="8"/>
    <s v="-"/>
    <m/>
    <m/>
    <x v="17"/>
    <m/>
  </r>
  <r>
    <s v="เศรษฐกิจ"/>
    <s v="     จำนวนทะเบียนนิติบุคคลใหม่   อ. พนมทวน"/>
    <x v="10"/>
    <s v="-"/>
    <s v="-"/>
    <n v="14"/>
    <n v="19"/>
    <n v="15"/>
    <n v="36"/>
    <n v="16"/>
    <s v="-"/>
    <m/>
    <m/>
    <x v="17"/>
    <m/>
  </r>
  <r>
    <s v="เศรษฐกิจ"/>
    <s v="     จำนวนทะเบียนนิติบุคคลใหม่  อ. เลาขวัญ"/>
    <x v="10"/>
    <s v="-"/>
    <s v="-"/>
    <n v="7"/>
    <n v="6"/>
    <n v="4"/>
    <n v="16"/>
    <n v="16"/>
    <s v="-"/>
    <m/>
    <m/>
    <x v="17"/>
    <m/>
  </r>
  <r>
    <s v="เศรษฐกิจ"/>
    <s v="     จำนวนทะเบียนนิติบุคคลใหม่  อ. ด่านมะขามเตี้ย"/>
    <x v="10"/>
    <s v="-"/>
    <s v="-"/>
    <n v="4"/>
    <n v="8"/>
    <n v="9"/>
    <n v="15"/>
    <n v="7"/>
    <s v="-"/>
    <m/>
    <m/>
    <x v="17"/>
    <m/>
  </r>
  <r>
    <s v="เศรษฐกิจ"/>
    <s v="     จำนวนทะเบียนนิติบุคคลใหม่ ร  อ. หนองปรือ"/>
    <x v="10"/>
    <s v="-"/>
    <s v="-"/>
    <n v="2"/>
    <n v="9"/>
    <n v="2"/>
    <n v="10"/>
    <n v="6"/>
    <s v="-"/>
    <m/>
    <m/>
    <x v="17"/>
    <m/>
  </r>
  <r>
    <s v="เศรษฐกิจ"/>
    <s v="     จำนวนทะเบียนนิติบุคคลใหม่   อ. ห้วยกระเจา"/>
    <x v="10"/>
    <s v="-"/>
    <s v="-"/>
    <n v="4"/>
    <n v="11"/>
    <n v="9"/>
    <n v="8"/>
    <n v="2"/>
    <s v="-"/>
    <m/>
    <m/>
    <x v="17"/>
    <m/>
  </r>
  <r>
    <s v="เศรษฐกิจ"/>
    <s v="ทุนจดทะเบียน"/>
    <x v="0"/>
    <s v="-"/>
    <s v="-"/>
    <n v="1351"/>
    <n v="680"/>
    <n v="727"/>
    <n v="1034"/>
    <n v="29024.68"/>
    <s v="-"/>
    <m/>
    <m/>
    <x v="17"/>
    <m/>
  </r>
  <r>
    <s v="เศรษฐกิจ"/>
    <s v="     ทุนจดทะเบียน  อ. เมืองกาญจนบุรี"/>
    <x v="0"/>
    <s v="-"/>
    <s v="-"/>
    <n v="265"/>
    <n v="281"/>
    <n v="188"/>
    <n v="358"/>
    <n v="7284.99"/>
    <s v="-"/>
    <m/>
    <m/>
    <x v="17"/>
    <m/>
  </r>
  <r>
    <s v="เศรษฐกิจ"/>
    <s v="     ทุนจดทะเบียน  อ. ไทรโยค"/>
    <x v="0"/>
    <s v="-"/>
    <s v="-"/>
    <n v="17"/>
    <n v="14"/>
    <n v="20"/>
    <n v="28"/>
    <n v="315.01"/>
    <s v="-"/>
    <m/>
    <m/>
    <x v="17"/>
    <m/>
  </r>
  <r>
    <s v="เศรษฐกิจ"/>
    <s v="     ทุนจดทะเบียน อ. บ่อพลอย"/>
    <x v="0"/>
    <s v="-"/>
    <s v="-"/>
    <n v="20"/>
    <n v="16"/>
    <n v="20"/>
    <n v="31"/>
    <n v="802.98"/>
    <s v="-"/>
    <m/>
    <m/>
    <x v="17"/>
    <m/>
  </r>
  <r>
    <s v="เศรษฐกิจ"/>
    <s v="     ทุนจดทะเบียน  อ. ศรีสวัสดิ์"/>
    <x v="0"/>
    <s v="-"/>
    <s v="-"/>
    <n v="8"/>
    <n v="8"/>
    <n v="10"/>
    <n v="13"/>
    <n v="60.4"/>
    <s v="-"/>
    <m/>
    <m/>
    <x v="17"/>
    <m/>
  </r>
  <r>
    <s v="เศรษฐกิจ"/>
    <s v="     ทุนจดทะเบียน  อ. ท่ามะกา"/>
    <x v="0"/>
    <s v="-"/>
    <s v="-"/>
    <n v="904"/>
    <n v="159"/>
    <n v="110"/>
    <n v="205"/>
    <n v="8310.5400000000009"/>
    <s v="-"/>
    <m/>
    <m/>
    <x v="17"/>
    <m/>
  </r>
  <r>
    <s v="เศรษฐกิจ"/>
    <s v="     ทุนจดทะเบียน  อ.ท่าม่วง"/>
    <x v="0"/>
    <s v="-"/>
    <s v="-"/>
    <n v="74"/>
    <n v="114"/>
    <n v="308"/>
    <n v="185"/>
    <n v="7066.92"/>
    <s v="-"/>
    <m/>
    <m/>
    <x v="17"/>
    <m/>
  </r>
  <r>
    <s v="เศรษฐกิจ"/>
    <s v="     ทุนจดทะเบียน  อ. ทองผาภูมิ"/>
    <x v="0"/>
    <s v="-"/>
    <s v="-"/>
    <n v="9"/>
    <n v="8"/>
    <n v="9"/>
    <n v="29"/>
    <n v="260.8"/>
    <s v="-"/>
    <m/>
    <m/>
    <x v="17"/>
    <m/>
  </r>
  <r>
    <s v="เศรษฐกิจ"/>
    <s v="     ทุนจดทะเบียนร  อ. สังขละบุรี"/>
    <x v="0"/>
    <s v="-"/>
    <s v="-"/>
    <n v="4"/>
    <n v="6"/>
    <n v="3"/>
    <n v="20"/>
    <n v="88.1"/>
    <s v="-"/>
    <m/>
    <m/>
    <x v="17"/>
    <m/>
  </r>
  <r>
    <s v="เศรษฐกิจ"/>
    <s v="     ทุนจดทะเบียน  อ. พนมทวน"/>
    <x v="0"/>
    <s v="-"/>
    <s v="-"/>
    <n v="27"/>
    <n v="23"/>
    <n v="19"/>
    <n v="81"/>
    <n v="768.53"/>
    <s v="-"/>
    <m/>
    <m/>
    <x v="17"/>
    <m/>
  </r>
  <r>
    <s v="เศรษฐกิจ"/>
    <s v="     ทุนจดทะเบียน  อ. เลาขวัญ"/>
    <x v="0"/>
    <s v="-"/>
    <s v="-"/>
    <n v="10"/>
    <n v="6"/>
    <n v="5"/>
    <n v="36"/>
    <n v="410.4"/>
    <s v="-"/>
    <m/>
    <m/>
    <x v="17"/>
    <m/>
  </r>
  <r>
    <s v="เศรษฐกิจ"/>
    <s v="     ทุนจดทะเบียน  อ. ด่านมะขามเตี้ย"/>
    <x v="0"/>
    <s v="-"/>
    <s v="-"/>
    <n v="4"/>
    <n v="10"/>
    <n v="15"/>
    <n v="25"/>
    <n v="301.35000000000002"/>
    <s v="-"/>
    <m/>
    <m/>
    <x v="17"/>
    <m/>
  </r>
  <r>
    <s v="เศรษฐกิจ"/>
    <s v="     ทุนจดทะเบียน  อ. หนองปรือ"/>
    <x v="0"/>
    <s v="-"/>
    <s v="-"/>
    <n v="2"/>
    <n v="11"/>
    <n v="6"/>
    <n v="16"/>
    <n v="227.13"/>
    <s v="-"/>
    <m/>
    <m/>
    <x v="17"/>
    <m/>
  </r>
  <r>
    <s v="เศรษฐกิจ"/>
    <s v="     ทุนจดทะเบียน  อ. ห้วยกระเจา"/>
    <x v="0"/>
    <s v="-"/>
    <s v="-"/>
    <n v="7"/>
    <n v="24"/>
    <n v="15"/>
    <n v="8"/>
    <n v="3127.53"/>
    <s v="-"/>
    <m/>
    <m/>
    <x v="17"/>
    <m/>
  </r>
  <r>
    <s v="สังคม"/>
    <s v="จำนวนประชากรจากการทะเบียน"/>
    <x v="9"/>
    <s v="-"/>
    <s v="-"/>
    <n v="848198"/>
    <n v="882146"/>
    <n v="885112"/>
    <n v="887979"/>
    <n v="893151"/>
    <n v="895290"/>
    <m/>
    <m/>
    <x v="18"/>
    <m/>
  </r>
  <r>
    <s v="สังคม"/>
    <s v="     จำนวนประชากรจากการทะเบียน  อ. เมืองกาญจนบุรี"/>
    <x v="9"/>
    <s v="-"/>
    <s v="-"/>
    <n v="162652"/>
    <n v="169658"/>
    <n v="170808"/>
    <n v="171344"/>
    <n v="172956"/>
    <n v="172956"/>
    <m/>
    <m/>
    <x v="18"/>
    <m/>
  </r>
  <r>
    <s v="สังคม"/>
    <s v="     จำนวนประชากรจากการทะเบียน  อ. ไทรโยค"/>
    <x v="9"/>
    <s v="-"/>
    <s v="-"/>
    <n v="53391"/>
    <n v="62212"/>
    <n v="62652"/>
    <n v="63165"/>
    <n v="63740"/>
    <n v="64116"/>
    <m/>
    <m/>
    <x v="18"/>
    <m/>
  </r>
  <r>
    <s v="สังคม"/>
    <s v="     จำนวนประชากรจากการทะเบียน  อ. บ่อพลอย"/>
    <x v="9"/>
    <s v="-"/>
    <s v="-"/>
    <n v="56938"/>
    <n v="57151"/>
    <n v="57319"/>
    <n v="57436"/>
    <n v="57553"/>
    <n v="57619"/>
    <m/>
    <m/>
    <x v="18"/>
    <m/>
  </r>
  <r>
    <s v="สังคม"/>
    <s v="     จำนวนประชากรจากการทะเบียน  อ. ศรีสวัสดิ์"/>
    <x v="9"/>
    <s v="-"/>
    <s v="-"/>
    <n v="25465"/>
    <n v="26471"/>
    <n v="26571"/>
    <n v="26680"/>
    <n v="26788"/>
    <n v="26886"/>
    <m/>
    <m/>
    <x v="18"/>
    <m/>
  </r>
  <r>
    <s v="สังคม"/>
    <s v="     จำนวนประชากรจากการทะเบียน  อ. ท่ามะกา"/>
    <x v="9"/>
    <s v="-"/>
    <s v="-"/>
    <n v="135684"/>
    <n v="136274"/>
    <n v="136124"/>
    <n v="136368"/>
    <n v="136404"/>
    <n v="136220"/>
    <m/>
    <m/>
    <x v="18"/>
    <m/>
  </r>
  <r>
    <s v="สังคม"/>
    <s v="     จำนวนประชากรจากการทะเบียน  อ.ท่าม่วง"/>
    <x v="9"/>
    <s v="-"/>
    <s v="-"/>
    <n v="106620"/>
    <n v="107320"/>
    <n v="107408"/>
    <n v="107719"/>
    <n v="108008"/>
    <n v="108217"/>
    <m/>
    <m/>
    <x v="18"/>
    <m/>
  </r>
  <r>
    <s v="สังคม"/>
    <s v="     จำนวนประชากรจากการทะเบียน  อ. ทองผาภูมิ"/>
    <x v="9"/>
    <s v="-"/>
    <s v="-"/>
    <n v="58908"/>
    <n v="66400"/>
    <n v="67018"/>
    <n v="67697"/>
    <n v="68217"/>
    <n v="68569"/>
    <m/>
    <m/>
    <x v="18"/>
    <m/>
  </r>
  <r>
    <s v="สังคม"/>
    <s v="     จำนวนประชากรจากการทะเบียน  อ. สังขละบุรี"/>
    <x v="9"/>
    <s v="-"/>
    <s v="-"/>
    <n v="38971"/>
    <n v="45731"/>
    <n v="46343"/>
    <n v="47122"/>
    <n v="47917"/>
    <n v="48694"/>
    <m/>
    <m/>
    <x v="18"/>
    <m/>
  </r>
  <r>
    <s v="สังคม"/>
    <s v="     จำนวนประชากรจากการทะเบียน  อ. พนมทวน"/>
    <x v="9"/>
    <s v="-"/>
    <s v="-"/>
    <n v="53251"/>
    <n v="53404"/>
    <n v="53306"/>
    <n v="53292"/>
    <n v="53263"/>
    <n v="53169"/>
    <m/>
    <m/>
    <x v="18"/>
    <m/>
  </r>
  <r>
    <s v="สังคม"/>
    <s v="     จำนวนประชากรจากการทะเบียน  อ. เลาขวัญ"/>
    <x v="9"/>
    <s v="-"/>
    <s v="-"/>
    <n v="57220"/>
    <n v="57518"/>
    <n v="57661"/>
    <n v="57405"/>
    <n v="58114"/>
    <n v="58397"/>
    <m/>
    <m/>
    <x v="18"/>
    <m/>
  </r>
  <r>
    <s v="สังคม"/>
    <s v="     จำนวนประชากรจากการทะเบียน  อ. ด่านมะขามเตี้ย"/>
    <x v="9"/>
    <s v="-"/>
    <s v="-"/>
    <n v="33827"/>
    <n v="34217"/>
    <n v="34235"/>
    <n v="34328"/>
    <n v="34419"/>
    <n v="34539"/>
    <m/>
    <m/>
    <x v="18"/>
    <m/>
  </r>
  <r>
    <s v="สังคม"/>
    <s v="     จำนวนประชากรจากการทะเบียน  อ. หนองปรือ"/>
    <x v="9"/>
    <s v="-"/>
    <s v="-"/>
    <n v="31118"/>
    <n v="31369"/>
    <n v="31353"/>
    <n v="31364"/>
    <n v="31430"/>
    <n v="31556"/>
    <m/>
    <m/>
    <x v="18"/>
    <m/>
  </r>
  <r>
    <s v="สังคม"/>
    <s v="     จำนวนประชากรจากการทะเบียน  อ. ห้วยกระเจา"/>
    <x v="9"/>
    <s v="-"/>
    <s v="-"/>
    <n v="34153"/>
    <n v="34421"/>
    <n v="34314"/>
    <n v="34059"/>
    <n v="34342"/>
    <n v="34352"/>
    <m/>
    <m/>
    <x v="18"/>
    <m/>
  </r>
  <r>
    <s v="สังคม"/>
    <s v="วัยเด็ก (0-14 ปี)"/>
    <x v="9"/>
    <s v="-"/>
    <s v="-"/>
    <n v="151702"/>
    <n v="150596"/>
    <n v="149091"/>
    <n v="147759"/>
    <n v="146543"/>
    <s v="-"/>
    <m/>
    <m/>
    <x v="18"/>
    <m/>
  </r>
  <r>
    <s v="สังคม"/>
    <s v="     วัยเด็ก (0-14 ปี)  อ. เมืองกาญจนบุรี"/>
    <x v="9"/>
    <s v="-"/>
    <s v="-"/>
    <n v="27465"/>
    <n v="27159"/>
    <n v="26873"/>
    <n v="26552"/>
    <n v="26058"/>
    <s v="-"/>
    <m/>
    <m/>
    <x v="18"/>
    <m/>
  </r>
  <r>
    <s v="สังคม"/>
    <s v="     วัยเด็ก (0-14 ปี)  อ. ไทรโยค"/>
    <x v="9"/>
    <s v="-"/>
    <s v="-"/>
    <n v="9780"/>
    <n v="9784"/>
    <n v="9743"/>
    <n v="9757"/>
    <n v="9907"/>
    <s v="-"/>
    <m/>
    <m/>
    <x v="18"/>
    <m/>
  </r>
  <r>
    <s v="สังคม"/>
    <s v="     วัยเด็ก (0-14 ปี)  อ. บ่อพลอย"/>
    <x v="9"/>
    <s v="-"/>
    <s v="-"/>
    <n v="11280"/>
    <n v="11110"/>
    <n v="10970"/>
    <n v="10788"/>
    <n v="10548"/>
    <s v="-"/>
    <m/>
    <m/>
    <x v="18"/>
    <m/>
  </r>
  <r>
    <s v="สังคม"/>
    <s v="     วัยเด็ก (0-14 ปี)  อ. ศรีสวัสดิ์"/>
    <x v="9"/>
    <s v="-"/>
    <s v="-"/>
    <n v="5302"/>
    <n v="5292"/>
    <n v="5222"/>
    <n v="5161"/>
    <n v="5061"/>
    <s v="-"/>
    <m/>
    <m/>
    <x v="18"/>
    <m/>
  </r>
  <r>
    <s v="สังคม"/>
    <s v="     วัยเด็ก (0-14 ปี)  อ. ท่ามะกา"/>
    <x v="9"/>
    <s v="-"/>
    <s v="-"/>
    <n v="23287"/>
    <n v="22937"/>
    <n v="22605"/>
    <n v="22188"/>
    <n v="21674"/>
    <s v="-"/>
    <m/>
    <m/>
    <x v="18"/>
    <m/>
  </r>
  <r>
    <s v="สังคม"/>
    <s v="     วัยเด็ก (0-14 ปี)  อ.ท่าม่วง"/>
    <x v="9"/>
    <s v="-"/>
    <s v="-"/>
    <n v="18253"/>
    <n v="18018"/>
    <n v="17810"/>
    <n v="17511"/>
    <n v="17265"/>
    <s v="-"/>
    <m/>
    <m/>
    <x v="18"/>
    <m/>
  </r>
  <r>
    <s v="สังคม"/>
    <s v="     วัยเด็ก (0-14 ปี)  อ. ทองผาภูมิ"/>
    <x v="9"/>
    <s v="-"/>
    <s v="-"/>
    <n v="9462"/>
    <n v="9672"/>
    <n v="9825"/>
    <n v="10298"/>
    <n v="10566"/>
    <s v="-"/>
    <m/>
    <m/>
    <x v="18"/>
    <m/>
  </r>
  <r>
    <s v="สังคม"/>
    <s v="     วัยเด็ก (0-14 ปี)  อ. สังขละบุรี"/>
    <x v="9"/>
    <s v="-"/>
    <s v="-"/>
    <n v="6632"/>
    <n v="6723"/>
    <n v="6723"/>
    <n v="6846"/>
    <n v="7246"/>
    <s v="-"/>
    <m/>
    <m/>
    <x v="18"/>
    <m/>
  </r>
  <r>
    <s v="สังคม"/>
    <s v="     วัยเด็ก (0-14 ปี)  อ. พนมทวน"/>
    <x v="9"/>
    <s v="-"/>
    <s v="-"/>
    <n v="9272"/>
    <n v="9154"/>
    <n v="8991"/>
    <n v="8855"/>
    <n v="8708"/>
    <s v="-"/>
    <m/>
    <m/>
    <x v="18"/>
    <m/>
  </r>
  <r>
    <s v="สังคม"/>
    <s v="     วัยเด็ก (0-14 ปี) อ. เลาขวัญ"/>
    <x v="9"/>
    <s v="-"/>
    <s v="-"/>
    <n v="11413"/>
    <n v="11319"/>
    <n v="11158"/>
    <n v="10947"/>
    <n v="10912"/>
    <s v="-"/>
    <m/>
    <m/>
    <x v="18"/>
    <m/>
  </r>
  <r>
    <s v="สังคม"/>
    <s v="     วัยเด็ก (0-14 ปี) อ. ด่านมะขามเตี้ย"/>
    <x v="9"/>
    <s v="-"/>
    <s v="-"/>
    <n v="6639"/>
    <n v="6611"/>
    <n v="6558"/>
    <n v="6473"/>
    <n v="6330"/>
    <s v="-"/>
    <m/>
    <m/>
    <x v="18"/>
    <m/>
  </r>
  <r>
    <s v="สังคม"/>
    <s v="     วัยเด็ก (0-14 ปี)  อ. หนองปรือ"/>
    <x v="9"/>
    <s v="-"/>
    <s v="-"/>
    <n v="6418"/>
    <n v="6391"/>
    <n v="6283"/>
    <n v="6208"/>
    <n v="6132"/>
    <s v="-"/>
    <m/>
    <m/>
    <x v="18"/>
    <m/>
  </r>
  <r>
    <s v="สังคม"/>
    <s v="     วัยเด็ก (0-14 ปี)  อ. ห้วยกระเจา"/>
    <x v="9"/>
    <s v="-"/>
    <s v="-"/>
    <n v="6509"/>
    <n v="6426"/>
    <n v="6330"/>
    <n v="6175"/>
    <n v="6136"/>
    <s v="-"/>
    <m/>
    <m/>
    <x v="18"/>
    <m/>
  </r>
  <r>
    <s v="สังคม"/>
    <s v="วัยแรงงาน (15-59 ปี)"/>
    <x v="9"/>
    <s v="-"/>
    <s v="-"/>
    <n v="532916"/>
    <n v="535547"/>
    <n v="535389"/>
    <n v="533537"/>
    <n v="534746"/>
    <s v="-"/>
    <m/>
    <m/>
    <x v="18"/>
    <m/>
  </r>
  <r>
    <s v="สังคม"/>
    <s v="     วัยแรงงาน (15-59 ปี)  อ. เมืองกาญจนบุรี"/>
    <x v="9"/>
    <s v="-"/>
    <s v="-"/>
    <n v="110542"/>
    <n v="111785"/>
    <n v="111834"/>
    <n v="111020"/>
    <n v="111365"/>
    <s v="-"/>
    <m/>
    <m/>
    <x v="18"/>
    <m/>
  </r>
  <r>
    <s v="สังคม"/>
    <s v="     วัยแรงงาน (15-59 ปี)  อ. ไทรโยค"/>
    <x v="9"/>
    <s v="-"/>
    <s v="-"/>
    <n v="31346"/>
    <n v="31492"/>
    <n v="31621"/>
    <n v="31635"/>
    <n v="31849"/>
    <s v="-"/>
    <m/>
    <m/>
    <x v="18"/>
    <m/>
  </r>
  <r>
    <s v="สังคม"/>
    <s v="     วัยแรงงาน (15-59 ปี)  อ. บ่อพลอย"/>
    <x v="9"/>
    <s v="-"/>
    <s v="-"/>
    <n v="38092"/>
    <n v="38151"/>
    <n v="38179"/>
    <n v="38101"/>
    <n v="38000"/>
    <s v="-"/>
    <m/>
    <m/>
    <x v="18"/>
    <m/>
  </r>
  <r>
    <s v="สังคม"/>
    <s v="     วัยแรงงาน (15-59 ปี)  อ. ศรีสวัสดิ์"/>
    <x v="9"/>
    <s v="-"/>
    <s v="-"/>
    <n v="15852"/>
    <n v="15978"/>
    <n v="16157"/>
    <n v="16270"/>
    <n v="16325"/>
    <s v="-"/>
    <m/>
    <m/>
    <x v="18"/>
    <m/>
  </r>
  <r>
    <s v="สังคม"/>
    <s v="     วัยแรงงาน (15-59 ปี)  อ. ท่ามะกา"/>
    <x v="9"/>
    <s v="-"/>
    <s v="-"/>
    <n v="87527"/>
    <n v="87406"/>
    <n v="87150"/>
    <n v="86725"/>
    <n v="86144"/>
    <s v="-"/>
    <m/>
    <m/>
    <x v="18"/>
    <m/>
  </r>
  <r>
    <s v="สังคม"/>
    <s v="     วัยแรงงาน (15-59 ปี)  อ.ท่าม่วง"/>
    <x v="9"/>
    <s v="-"/>
    <s v="-"/>
    <n v="70300"/>
    <n v="70287"/>
    <n v="69967"/>
    <n v="69770"/>
    <n v="69479"/>
    <s v="-"/>
    <m/>
    <m/>
    <x v="18"/>
    <m/>
  </r>
  <r>
    <s v="สังคม"/>
    <s v="     วัยแรงงาน (15-59 ปี)  อ. ทองผาภูมิ"/>
    <x v="9"/>
    <s v="-"/>
    <s v="-"/>
    <n v="27022"/>
    <n v="27060"/>
    <n v="27105"/>
    <n v="27271"/>
    <n v="27907"/>
    <s v="-"/>
    <m/>
    <m/>
    <x v="18"/>
    <m/>
  </r>
  <r>
    <s v="สังคม"/>
    <s v="     วัยแรงงาน (15-59 ปี)  อ. สังขละบุรี"/>
    <x v="9"/>
    <s v="-"/>
    <s v="-"/>
    <n v="13818"/>
    <n v="14354"/>
    <n v="14559"/>
    <n v="14901"/>
    <n v="15774"/>
    <s v="-"/>
    <m/>
    <m/>
    <x v="18"/>
    <m/>
  </r>
  <r>
    <s v="สังคม"/>
    <s v="     วัยแรงงาน (15-59 ปี)  อ. พนมทวน"/>
    <x v="9"/>
    <s v="-"/>
    <s v="-"/>
    <n v="35444"/>
    <n v="35444"/>
    <n v="35219"/>
    <n v="34918"/>
    <n v="34668"/>
    <s v="-"/>
    <m/>
    <m/>
    <x v="18"/>
    <m/>
  </r>
  <r>
    <s v="สังคม"/>
    <s v="     วัยแรงงาน (15-59 ปี) อ. เลาขวัญ"/>
    <x v="9"/>
    <s v="-"/>
    <s v="-"/>
    <n v="38056"/>
    <n v="38180"/>
    <n v="38248"/>
    <n v="37905"/>
    <n v="38242"/>
    <s v="-"/>
    <m/>
    <m/>
    <x v="18"/>
    <m/>
  </r>
  <r>
    <s v="สังคม"/>
    <s v="     วัยแรงงาน (15-59 ปี) อ. ด่านมะขามเตี้ย"/>
    <x v="9"/>
    <s v="-"/>
    <s v="-"/>
    <n v="22016"/>
    <n v="22184"/>
    <n v="22260"/>
    <n v="22271"/>
    <n v="22289"/>
    <s v="-"/>
    <m/>
    <m/>
    <x v="18"/>
    <m/>
  </r>
  <r>
    <s v="สังคม"/>
    <s v="     วัยแรงงาน (15-59 ปี)  อ. หนองปรือ"/>
    <x v="9"/>
    <s v="-"/>
    <s v="-"/>
    <n v="20779"/>
    <n v="20897"/>
    <n v="20876"/>
    <n v="20784"/>
    <n v="20712"/>
    <s v="-"/>
    <m/>
    <m/>
    <x v="18"/>
    <m/>
  </r>
  <r>
    <s v="สังคม"/>
    <s v="     วัยแรงงาน (15-59 ปี)  อ. ห้วยกระเจา"/>
    <x v="9"/>
    <s v="-"/>
    <s v="-"/>
    <n v="22122"/>
    <n v="22329"/>
    <n v="22214"/>
    <n v="21966"/>
    <n v="21992"/>
    <s v="-"/>
    <m/>
    <m/>
    <x v="18"/>
    <m/>
  </r>
  <r>
    <s v="สังคม"/>
    <s v="วัยสูงายุ (60 ปีขึ้นไป)"/>
    <x v="9"/>
    <s v="-"/>
    <s v="-"/>
    <n v="106354"/>
    <n v="109759"/>
    <n v="113870"/>
    <n v="119154"/>
    <n v="124977"/>
    <s v="-"/>
    <m/>
    <m/>
    <x v="18"/>
    <m/>
  </r>
  <r>
    <s v="สังคม"/>
    <s v="     วัยสูงายุ (60 ปีขึ้นไป)  อ. เมืองกาญจนบุรี"/>
    <x v="9"/>
    <s v="-"/>
    <s v="-"/>
    <n v="20233"/>
    <n v="21133"/>
    <n v="22177"/>
    <n v="23495"/>
    <n v="24862"/>
    <s v="-"/>
    <m/>
    <m/>
    <x v="18"/>
    <m/>
  </r>
  <r>
    <s v="สังคม"/>
    <s v="     วัยสูงายุ (60 ปีขึ้นไป)  อ. ไทรโยค"/>
    <x v="9"/>
    <s v="-"/>
    <s v="-"/>
    <n v="5663"/>
    <n v="5872"/>
    <n v="6121"/>
    <n v="6456"/>
    <n v="6700"/>
    <s v="-"/>
    <m/>
    <m/>
    <x v="18"/>
    <m/>
  </r>
  <r>
    <s v="สังคม"/>
    <s v="     วัยสูงายุ (60 ปีขึ้นไป)  อ. บ่อพลอย"/>
    <x v="9"/>
    <s v="-"/>
    <s v="-"/>
    <n v="7015"/>
    <n v="7193"/>
    <n v="7478"/>
    <n v="7842"/>
    <n v="8270"/>
    <s v="-"/>
    <m/>
    <m/>
    <x v="18"/>
    <m/>
  </r>
  <r>
    <s v="สังคม"/>
    <s v="     วัยสูงายุ (60 ปีขึ้นไป)  อ. ศรีสวัสดิ์"/>
    <x v="9"/>
    <s v="-"/>
    <s v="-"/>
    <n v="2699"/>
    <n v="2798"/>
    <n v="2877"/>
    <n v="2993"/>
    <n v="3179"/>
    <s v="-"/>
    <m/>
    <m/>
    <x v="18"/>
    <m/>
  </r>
  <r>
    <s v="สังคม"/>
    <s v="     วัยสูงายุ (60 ปีขึ้นไป)  อ. ท่ามะกา"/>
    <x v="9"/>
    <s v="-"/>
    <s v="-"/>
    <n v="20818"/>
    <n v="21294"/>
    <n v="21918"/>
    <n v="22781"/>
    <n v="23795"/>
    <s v="-"/>
    <m/>
    <m/>
    <x v="18"/>
    <m/>
  </r>
  <r>
    <s v="สังคม"/>
    <s v="     วัยสูงายุ (60 ปีขึ้นไป)  อ.ท่าม่วง"/>
    <x v="9"/>
    <s v="-"/>
    <s v="-"/>
    <n v="16657"/>
    <n v="17195"/>
    <n v="17809"/>
    <n v="18542"/>
    <n v="19343"/>
    <s v="-"/>
    <m/>
    <m/>
    <x v="18"/>
    <m/>
  </r>
  <r>
    <s v="สังคม"/>
    <s v="     วัยสูงายุ (60 ปีขึ้นไป)  อ. ทองผาภูมิ"/>
    <x v="9"/>
    <s v="-"/>
    <s v="-"/>
    <n v="4043"/>
    <n v="4232"/>
    <n v="4392"/>
    <n v="4637"/>
    <n v="4859"/>
    <s v="-"/>
    <m/>
    <m/>
    <x v="18"/>
    <m/>
  </r>
  <r>
    <s v="สังคม"/>
    <s v="     วัยสูงายุ (60 ปีขึ้นไป)  อ. สังขละบุรี"/>
    <x v="9"/>
    <s v="-"/>
    <s v="-"/>
    <n v="1329"/>
    <n v="1420"/>
    <n v="1506"/>
    <n v="1609"/>
    <n v="1695"/>
    <s v="-"/>
    <m/>
    <m/>
    <x v="18"/>
    <m/>
  </r>
  <r>
    <s v="สังคม"/>
    <s v="     วัยสูงายุ (60 ปีขึ้นไป)  อ. พนมทวน"/>
    <x v="9"/>
    <s v="-"/>
    <s v="-"/>
    <n v="8070"/>
    <n v="8271"/>
    <n v="8575"/>
    <n v="9001"/>
    <n v="9369"/>
    <s v="-"/>
    <m/>
    <m/>
    <x v="18"/>
    <m/>
  </r>
  <r>
    <s v="สังคม"/>
    <s v="     วัยสูงายุ (60 ปีขึ้นไป) อ. เลาขวัญ"/>
    <x v="9"/>
    <s v="-"/>
    <s v="-"/>
    <n v="7397"/>
    <n v="7575"/>
    <n v="7841"/>
    <n v="8133"/>
    <n v="8525"/>
    <s v="-"/>
    <m/>
    <m/>
    <x v="18"/>
    <m/>
  </r>
  <r>
    <s v="สังคม"/>
    <s v="     วัยสูงายุ (60 ปีขึ้นไป) อ. ด่านมะขามเตี้ย"/>
    <x v="9"/>
    <s v="-"/>
    <s v="-"/>
    <n v="3990"/>
    <n v="4129"/>
    <n v="4281"/>
    <n v="4426"/>
    <n v="4640"/>
    <s v="-"/>
    <m/>
    <m/>
    <x v="18"/>
    <m/>
  </r>
  <r>
    <s v="สังคม"/>
    <s v="     วัยสูงายุ (60 ปีขึ้นไป)  อ. หนองปรือ"/>
    <x v="9"/>
    <s v="-"/>
    <s v="-"/>
    <n v="3682"/>
    <n v="3808"/>
    <n v="3925"/>
    <n v="4117"/>
    <n v="4328"/>
    <s v="-"/>
    <m/>
    <m/>
    <x v="18"/>
    <m/>
  </r>
  <r>
    <s v="สังคม"/>
    <s v="     วัยสูงายุ (60 ปีขึ้นไป)  อ. ห้วยกระเจา"/>
    <x v="9"/>
    <s v="-"/>
    <s v="-"/>
    <n v="4758"/>
    <n v="4839"/>
    <n v="4970"/>
    <n v="5122"/>
    <n v="5412"/>
    <s v="-"/>
    <m/>
    <m/>
    <x v="18"/>
    <m/>
  </r>
  <r>
    <s v="สังคม"/>
    <s v="อัตราการเปลี่ยนแปลงของประชากร"/>
    <x v="17"/>
    <s v="-"/>
    <s v="-"/>
    <n v="0.63"/>
    <n v="4"/>
    <n v="0.34"/>
    <n v="0.32"/>
    <n v="0.57999999999999996"/>
    <n v="0.23948917932130176"/>
    <m/>
    <m/>
    <x v="18"/>
    <m/>
  </r>
  <r>
    <s v="สังคม"/>
    <s v="     อัตราการเปลี่ยนแปลงของประชากร อ. เมืองกาญจนบุรี"/>
    <x v="17"/>
    <s v="-"/>
    <s v="-"/>
    <n v="0.93"/>
    <n v="4.3099999999999996"/>
    <n v="0.68"/>
    <n v="0.31"/>
    <n v="0.94"/>
    <n v="0.13587270750942437"/>
    <m/>
    <m/>
    <x v="18"/>
    <m/>
  </r>
  <r>
    <s v="สังคม"/>
    <s v="     อัตราการเปลี่ยนแปลงของประชากร  อ. ไทรโยค"/>
    <x v="17"/>
    <s v="-"/>
    <s v="-"/>
    <n v="0.87"/>
    <n v="16.52"/>
    <n v="0.7"/>
    <n v="0.82"/>
    <n v="0.91"/>
    <n v="0.58989645434577975"/>
    <m/>
    <m/>
    <x v="18"/>
    <m/>
  </r>
  <r>
    <s v="สังคม"/>
    <s v="     อัตราการเปลี่ยนแปลงของประชากร  อ. บ่อพลอย"/>
    <x v="17"/>
    <s v="-"/>
    <s v="-"/>
    <n v="0.41"/>
    <n v="0.37"/>
    <n v="0.28999999999999998"/>
    <n v="0.2"/>
    <n v="0.2"/>
    <n v="0.11467690650357062"/>
    <m/>
    <m/>
    <x v="18"/>
    <m/>
  </r>
  <r>
    <s v="สังคม"/>
    <s v="     อัตราการเปลี่ยนแปลงของประชากร  อ. ศรีสวัสดิ์"/>
    <x v="17"/>
    <s v="-"/>
    <s v="-"/>
    <n v="0.74"/>
    <n v="3.95"/>
    <n v="0.38"/>
    <n v="0.41"/>
    <n v="0.4"/>
    <n v="0.36583544870837686"/>
    <m/>
    <m/>
    <x v="18"/>
    <m/>
  </r>
  <r>
    <s v="สังคม"/>
    <s v="     อัตราการเปลี่ยนแปลงของประชากร  อ. ท่ามะกา"/>
    <x v="17"/>
    <s v="-"/>
    <s v="-"/>
    <n v="0.27"/>
    <n v="0.43"/>
    <n v="-0.11"/>
    <n v="0.18"/>
    <n v="0.03"/>
    <n v="-0.13489340488548723"/>
    <m/>
    <m/>
    <x v="18"/>
    <m/>
  </r>
  <r>
    <s v="สังคม"/>
    <s v="     อัตราการเปลี่ยนแปลงของประชากร  อ.ท่าม่วง"/>
    <x v="17"/>
    <s v="-"/>
    <s v="-"/>
    <n v="0.12"/>
    <n v="0.66"/>
    <n v="0.08"/>
    <n v="0.28999999999999998"/>
    <n v="0.27"/>
    <n v="0.19350418487519444"/>
    <m/>
    <m/>
    <x v="18"/>
    <m/>
  </r>
  <r>
    <s v="สังคม"/>
    <s v="     อัตราการเปลี่ยนแปลงของประชากร  อ. ทองผาภูมิ"/>
    <x v="17"/>
    <s v="-"/>
    <s v="-"/>
    <n v="0.98"/>
    <n v="12.72"/>
    <n v="0.93"/>
    <n v="1.01"/>
    <n v="0.77"/>
    <n v="0.51600041045487199"/>
    <m/>
    <m/>
    <x v="18"/>
    <m/>
  </r>
  <r>
    <s v="สังคม"/>
    <s v="     อัตราการเปลี่ยนแปลงของประชากร  อ. สังขละบุรี"/>
    <x v="17"/>
    <s v="-"/>
    <s v="-"/>
    <n v="1.5"/>
    <n v="17.350000000000001"/>
    <n v="1.33"/>
    <n v="1.67"/>
    <n v="1.67"/>
    <n v="1.6215539370160903"/>
    <m/>
    <m/>
    <x v="18"/>
    <m/>
  </r>
  <r>
    <s v="สังคม"/>
    <s v="     อัตราการเปลี่ยนแปลงของประชากร  อ. พนมทวน"/>
    <x v="17"/>
    <s v="-"/>
    <s v="-"/>
    <n v="0.57999999999999996"/>
    <n v="0.28999999999999998"/>
    <n v="-0.18"/>
    <n v="-0.03"/>
    <n v="-0.05"/>
    <n v="-0.17648273660890298"/>
    <m/>
    <m/>
    <x v="18"/>
    <m/>
  </r>
  <r>
    <s v="สังคม"/>
    <s v="     อัตราการเปลี่ยนแปลงของประชากร อ. เลาขวัญ"/>
    <x v="17"/>
    <s v="-"/>
    <s v="-"/>
    <n v="0.66"/>
    <n v="0.52"/>
    <n v="0.25"/>
    <n v="-0.44"/>
    <n v="1.23"/>
    <n v="0.486973878927625"/>
    <m/>
    <m/>
    <x v="18"/>
    <m/>
  </r>
  <r>
    <s v="สังคม"/>
    <s v="     อัตราการเปลี่ยนแปลงของประชากร อ. ด่านมะขามเตี้ย"/>
    <x v="17"/>
    <s v="-"/>
    <s v="-"/>
    <n v="0.85"/>
    <n v="1.1499999999999999"/>
    <n v="0.05"/>
    <n v="0.27"/>
    <n v="0.26"/>
    <n v="0.3486446439466574"/>
    <m/>
    <m/>
    <x v="18"/>
    <m/>
  </r>
  <r>
    <s v="สังคม"/>
    <s v="     อัตราการเปลี่ยนแปลงของประชากร  อ. หนองปรือ"/>
    <x v="17"/>
    <s v="-"/>
    <s v="-"/>
    <n v="0.43"/>
    <n v="0.81"/>
    <n v="-0.05"/>
    <n v="0.04"/>
    <n v="0.21"/>
    <n v="0.40089086859688194"/>
    <m/>
    <m/>
    <x v="18"/>
    <m/>
  </r>
  <r>
    <s v="สังคม"/>
    <s v="     อัตราการเปลี่ยนแปลงของประชากร  อ. ห้วยกระเจา"/>
    <x v="17"/>
    <s v="-"/>
    <s v="-"/>
    <n v="0.62"/>
    <n v="0.78"/>
    <n v="-0.31"/>
    <n v="-0.75"/>
    <n v="0.83"/>
    <n v="2.9118863199580687E-2"/>
    <m/>
    <m/>
    <x v="18"/>
    <m/>
  </r>
  <r>
    <s v="สังคม"/>
    <s v="ความหนาแน่นของประชากร"/>
    <x v="18"/>
    <s v="-"/>
    <s v="-"/>
    <n v="43"/>
    <n v="45"/>
    <n v="45"/>
    <n v="46"/>
    <n v="45.84"/>
    <s v="-"/>
    <m/>
    <m/>
    <x v="18"/>
    <m/>
  </r>
  <r>
    <s v="สังคม"/>
    <s v="     ความหนาแน่นของประชากร  อ. เมืองกาญจนบุรี"/>
    <x v="18"/>
    <s v="-"/>
    <s v="-"/>
    <n v="131"/>
    <n v="137"/>
    <n v="138"/>
    <n v="139"/>
    <n v="45.84"/>
    <s v="-"/>
    <m/>
    <m/>
    <x v="18"/>
    <m/>
  </r>
  <r>
    <s v="สังคม"/>
    <s v="     ความหนาแน่นของประชากร  อ. ไทรโยค"/>
    <x v="18"/>
    <s v="-"/>
    <s v="-"/>
    <n v="19"/>
    <n v="23"/>
    <n v="23"/>
    <n v="23"/>
    <n v="139.9"/>
    <s v="-"/>
    <m/>
    <m/>
    <x v="18"/>
    <m/>
  </r>
  <r>
    <s v="สังคม"/>
    <s v="     ความหนาแน่นของประชากร  อ. บ่อพลอย"/>
    <x v="18"/>
    <s v="-"/>
    <s v="-"/>
    <n v="58"/>
    <n v="59"/>
    <n v="59"/>
    <n v="59"/>
    <n v="23.36"/>
    <s v="-"/>
    <m/>
    <m/>
    <x v="18"/>
    <m/>
  </r>
  <r>
    <s v="สังคม"/>
    <s v="     ความหนาแน่นของประชากร  อ. ศรีสวัสดิ์"/>
    <x v="18"/>
    <s v="-"/>
    <s v="-"/>
    <n v="7"/>
    <n v="8"/>
    <n v="8"/>
    <n v="8"/>
    <n v="59.5"/>
    <s v="-"/>
    <m/>
    <m/>
    <x v="18"/>
    <m/>
  </r>
  <r>
    <s v="สังคม"/>
    <s v="     ความหนาแน่นของประชากร อ. ท่ามะกา"/>
    <x v="18"/>
    <s v="-"/>
    <s v="-"/>
    <n v="398"/>
    <n v="400"/>
    <n v="399"/>
    <n v="400"/>
    <n v="8.1300000000000008"/>
    <s v="-"/>
    <m/>
    <m/>
    <x v="18"/>
    <m/>
  </r>
  <r>
    <s v="สังคม"/>
    <s v="     ความหนาแน่นของประชากร  อ.ท่าม่วง"/>
    <x v="18"/>
    <s v="-"/>
    <s v="-"/>
    <n v="174"/>
    <n v="176"/>
    <n v="176"/>
    <n v="176"/>
    <n v="400.23"/>
    <s v="-"/>
    <m/>
    <m/>
    <x v="18"/>
    <m/>
  </r>
  <r>
    <s v="สังคม"/>
    <s v="     ความหนาแน่นของประชากร  อ. ทองผาภูมิ"/>
    <x v="18"/>
    <s v="-"/>
    <s v="-"/>
    <n v="16"/>
    <n v="18"/>
    <n v="18"/>
    <n v="19"/>
    <n v="176.78"/>
    <s v="-"/>
    <m/>
    <m/>
    <x v="18"/>
    <m/>
  </r>
  <r>
    <s v="สังคม"/>
    <s v="     ความหนาแน่นของประชากร  อ. สังขละบุรี"/>
    <x v="18"/>
    <s v="-"/>
    <s v="-"/>
    <n v="11"/>
    <n v="14"/>
    <n v="14"/>
    <n v="14"/>
    <n v="18.66"/>
    <s v="-"/>
    <m/>
    <m/>
    <x v="18"/>
    <m/>
  </r>
  <r>
    <s v="สังคม"/>
    <s v="     ความหนาแน่นของประชากร  อ. พนมทวน"/>
    <x v="18"/>
    <s v="-"/>
    <s v="-"/>
    <n v="99"/>
    <n v="100"/>
    <n v="99"/>
    <n v="99"/>
    <n v="14.31"/>
    <s v="-"/>
    <m/>
    <m/>
    <x v="18"/>
    <m/>
  </r>
  <r>
    <s v="สังคม"/>
    <s v="     ความหนาแน่นของประชากร อ. เลาขวัญ"/>
    <x v="18"/>
    <s v="-"/>
    <s v="-"/>
    <n v="68"/>
    <n v="69"/>
    <n v="69"/>
    <n v="69"/>
    <n v="99.41"/>
    <s v="-"/>
    <m/>
    <m/>
    <x v="18"/>
    <m/>
  </r>
  <r>
    <s v="สังคม"/>
    <s v="     ความหนาแน่นของประชากร อ. ด่านมะขามเตี้ย"/>
    <x v="18"/>
    <s v="-"/>
    <s v="-"/>
    <n v="41"/>
    <n v="42"/>
    <n v="42"/>
    <n v="43"/>
    <n v="69.91"/>
    <s v="-"/>
    <m/>
    <m/>
    <x v="18"/>
    <m/>
  </r>
  <r>
    <s v="สังคม"/>
    <s v="     ความหนาแน่นของประชากร อ. หนองปรือ"/>
    <x v="18"/>
    <s v="-"/>
    <s v="-"/>
    <n v="61"/>
    <n v="62"/>
    <n v="62"/>
    <n v="62"/>
    <n v="42.64"/>
    <s v="-"/>
    <m/>
    <m/>
    <x v="18"/>
    <m/>
  </r>
  <r>
    <s v="สังคม"/>
    <s v="     ความหนาแน่นของประชากร  อ. ห้วยกระเจา"/>
    <x v="18"/>
    <s v="-"/>
    <s v="-"/>
    <n v="54"/>
    <n v="55"/>
    <n v="55"/>
    <n v="55"/>
    <n v="62.58"/>
    <s v="-"/>
    <m/>
    <m/>
    <x v="18"/>
    <m/>
  </r>
  <r>
    <s v="สังคม"/>
    <s v="จำนวนบ้านจากการทะเบียน "/>
    <x v="19"/>
    <s v="-"/>
    <s v="-"/>
    <n v="316924"/>
    <n v="323122"/>
    <n v="329267"/>
    <n v="334841"/>
    <n v="338800"/>
    <s v="-"/>
    <m/>
    <m/>
    <x v="18"/>
    <m/>
  </r>
  <r>
    <s v="สังคม"/>
    <s v="     จำนวนบ้านจากการทะเบียน อ. เมืองกาญจนบุรี"/>
    <x v="19"/>
    <s v="-"/>
    <s v="-"/>
    <n v="70818"/>
    <n v="72669"/>
    <n v="74870"/>
    <n v="75953"/>
    <n v="77040"/>
    <s v="-"/>
    <m/>
    <m/>
    <x v="18"/>
    <m/>
  </r>
  <r>
    <s v="สังคม"/>
    <s v="     จำนวนบ้านจากการทะเบียน  อ. ไทรโยค"/>
    <x v="19"/>
    <s v="-"/>
    <s v="-"/>
    <n v="21107"/>
    <n v="21655"/>
    <n v="22133"/>
    <n v="22840"/>
    <n v="22969"/>
    <s v="-"/>
    <m/>
    <m/>
    <x v="18"/>
    <m/>
  </r>
  <r>
    <s v="สังคม"/>
    <s v="     จำนวนบ้านจากการทะเบียน  อ. บ่อพลอย"/>
    <x v="19"/>
    <s v="-"/>
    <s v="-"/>
    <n v="20272"/>
    <n v="20625"/>
    <n v="20887"/>
    <n v="21179"/>
    <n v="21442"/>
    <s v="-"/>
    <m/>
    <m/>
    <x v="18"/>
    <m/>
  </r>
  <r>
    <s v="สังคม"/>
    <s v="     จำนวนบ้านจากการทะเบียน  อ. ศรีสวัสดิ์"/>
    <x v="19"/>
    <s v="-"/>
    <s v="-"/>
    <n v="9696"/>
    <n v="9902"/>
    <n v="10119"/>
    <n v="10302"/>
    <n v="10402"/>
    <s v="-"/>
    <m/>
    <m/>
    <x v="18"/>
    <m/>
  </r>
  <r>
    <s v="สังคม"/>
    <s v="     จำนวนบ้านจากการทะเบียน  อ. ท่ามะกา"/>
    <x v="19"/>
    <s v="-"/>
    <s v="-"/>
    <n v="45128"/>
    <n v="45961"/>
    <n v="46706"/>
    <n v="47542"/>
    <n v="48166"/>
    <s v="-"/>
    <m/>
    <m/>
    <x v="18"/>
    <m/>
  </r>
  <r>
    <s v="สังคม"/>
    <s v="     จำนวนบ้านจากการทะเบียน  อ.ท่าม่วง"/>
    <x v="19"/>
    <s v="-"/>
    <s v="-"/>
    <n v="40450"/>
    <n v="41216"/>
    <n v="41864"/>
    <n v="42975"/>
    <n v="43559"/>
    <s v="-"/>
    <m/>
    <m/>
    <x v="18"/>
    <m/>
  </r>
  <r>
    <s v="สังคม"/>
    <s v="     จำนวนบ้านจากการทะเบียน  อ. ทองผาภูมิ"/>
    <x v="19"/>
    <s v="-"/>
    <s v="-"/>
    <n v="27065"/>
    <n v="27453"/>
    <n v="27869"/>
    <n v="28232"/>
    <n v="28494"/>
    <s v="-"/>
    <m/>
    <m/>
    <x v="18"/>
    <m/>
  </r>
  <r>
    <s v="สังคม"/>
    <s v="     จำนวนบ้านจากการทะเบียน  อ. สังขละบุรี"/>
    <x v="19"/>
    <s v="-"/>
    <s v="-"/>
    <n v="13854"/>
    <n v="13968"/>
    <n v="14116"/>
    <n v="14235"/>
    <n v="14405"/>
    <s v="-"/>
    <m/>
    <m/>
    <x v="18"/>
    <m/>
  </r>
  <r>
    <s v="สังคม"/>
    <s v="     จำนวนบ้านจากการทะเบียน  อ. พนมทวน"/>
    <x v="19"/>
    <s v="-"/>
    <s v="-"/>
    <n v="17351"/>
    <n v="17658"/>
    <n v="17903"/>
    <n v="18107"/>
    <n v="18289"/>
    <s v="-"/>
    <m/>
    <m/>
    <x v="18"/>
    <m/>
  </r>
  <r>
    <s v="สังคม"/>
    <s v="     จำนวนบ้านจากการทะเบียน อ. เลาขวัญ"/>
    <x v="19"/>
    <s v="-"/>
    <s v="-"/>
    <n v="18673"/>
    <n v="18945"/>
    <n v="19249"/>
    <n v="19545"/>
    <n v="19791"/>
    <s v="-"/>
    <m/>
    <m/>
    <x v="18"/>
    <m/>
  </r>
  <r>
    <s v="สังคม"/>
    <s v="     จำนวนบ้านจากการทะเบียน อ. ด่านมะขามเตี้ย"/>
    <x v="19"/>
    <s v="-"/>
    <s v="-"/>
    <n v="11220"/>
    <n v="11437"/>
    <n v="11657"/>
    <n v="11790"/>
    <n v="11930"/>
    <s v="-"/>
    <m/>
    <m/>
    <x v="18"/>
    <m/>
  </r>
  <r>
    <s v="สังคม"/>
    <s v="     จำนวนบ้านจากการทะเบียน  อ. หนองปรือ"/>
    <x v="19"/>
    <s v="-"/>
    <s v="-"/>
    <n v="10471"/>
    <n v="10612"/>
    <n v="10743"/>
    <n v="10879"/>
    <n v="10955"/>
    <s v="-"/>
    <m/>
    <m/>
    <x v="18"/>
    <m/>
  </r>
  <r>
    <s v="สังคม"/>
    <s v="     จำนวนบ้านจากการทะเบียน  อ. ห้วยกระเจา"/>
    <x v="19"/>
    <s v="-"/>
    <s v="-"/>
    <n v="10819"/>
    <n v="11021"/>
    <n v="11151"/>
    <n v="11262"/>
    <n v="11358"/>
    <s v="-"/>
    <m/>
    <m/>
    <x v="18"/>
    <m/>
  </r>
  <r>
    <s v="สังคม"/>
    <s v="อัตราการเกิดมีชีพ"/>
    <x v="17"/>
    <s v="-"/>
    <s v="-"/>
    <n v="9.57"/>
    <n v="8.85"/>
    <n v="9.11"/>
    <n v="8.64"/>
    <n v="7.97"/>
    <s v="-"/>
    <m/>
    <m/>
    <x v="19"/>
    <m/>
  </r>
  <r>
    <s v="สังคม"/>
    <s v="จำนวนการจดทะเบียนสมรส"/>
    <x v="20"/>
    <s v="-"/>
    <s v="-"/>
    <n v="2872"/>
    <n v="2800"/>
    <n v="3027"/>
    <n v="2847"/>
    <n v="2977"/>
    <s v="-"/>
    <m/>
    <m/>
    <x v="20"/>
    <m/>
  </r>
  <r>
    <s v="สังคม"/>
    <s v="     จำนวนการจดทะเบียนสมรส อ. เมืองกาญจนบุรี"/>
    <x v="20"/>
    <s v="-"/>
    <s v="-"/>
    <n v="680"/>
    <n v="731"/>
    <n v="853"/>
    <n v="695"/>
    <n v="739"/>
    <s v="-"/>
    <m/>
    <m/>
    <x v="20"/>
    <m/>
  </r>
  <r>
    <s v="สังคม"/>
    <s v="     จำนวนการจดทะเบียนสมรส  อ. ไทรโยค"/>
    <x v="20"/>
    <s v="-"/>
    <s v="-"/>
    <n v="118"/>
    <n v="109"/>
    <n v="137"/>
    <n v="111"/>
    <n v="150"/>
    <s v="-"/>
    <m/>
    <m/>
    <x v="20"/>
    <m/>
  </r>
  <r>
    <s v="สังคม"/>
    <s v="     จำนวนการจดทะเบียนสมรส  อ. บ่อพลอย"/>
    <x v="20"/>
    <s v="-"/>
    <s v="-"/>
    <n v="192"/>
    <n v="196"/>
    <n v="198"/>
    <n v="196"/>
    <n v="194"/>
    <s v="-"/>
    <m/>
    <m/>
    <x v="20"/>
    <m/>
  </r>
  <r>
    <s v="สังคม"/>
    <s v="     จำนวนการจดทะเบียนสมรส  อ. ศรีสวัสดิ์"/>
    <x v="20"/>
    <s v="-"/>
    <s v="-"/>
    <n v="71"/>
    <n v="62"/>
    <n v="49"/>
    <n v="68"/>
    <n v="54"/>
    <s v="-"/>
    <m/>
    <m/>
    <x v="20"/>
    <m/>
  </r>
  <r>
    <s v="สังคม"/>
    <s v="     จำนวนการจดทะเบียนสมรส  อ. ท่ามะกา"/>
    <x v="20"/>
    <s v="-"/>
    <s v="-"/>
    <n v="482"/>
    <n v="478"/>
    <n v="449"/>
    <n v="532"/>
    <n v="521"/>
    <s v="-"/>
    <m/>
    <m/>
    <x v="20"/>
    <m/>
  </r>
  <r>
    <s v="สังคม"/>
    <s v="     จำนวนการจดทะเบียนสมรส  อ.ท่าม่วง"/>
    <x v="20"/>
    <s v="-"/>
    <s v="-"/>
    <n v="393"/>
    <n v="384"/>
    <n v="417"/>
    <n v="438"/>
    <n v="468"/>
    <s v="-"/>
    <m/>
    <m/>
    <x v="20"/>
    <m/>
  </r>
  <r>
    <s v="สังคม"/>
    <s v="     จำนวนการจดทะเบียนสมรส  อ. ทองผาภูมิ"/>
    <x v="20"/>
    <s v="-"/>
    <s v="-"/>
    <n v="136"/>
    <n v="152"/>
    <n v="171"/>
    <n v="142"/>
    <n v="109"/>
    <s v="-"/>
    <m/>
    <m/>
    <x v="20"/>
    <m/>
  </r>
  <r>
    <s v="สังคม"/>
    <s v="     จำนวนการจดทะเบียนสมรส  อ. สังขละบุรี"/>
    <x v="20"/>
    <s v="-"/>
    <s v="-"/>
    <n v="56"/>
    <n v="55"/>
    <n v="45"/>
    <n v="53"/>
    <n v="44"/>
    <s v="-"/>
    <m/>
    <m/>
    <x v="20"/>
    <m/>
  </r>
  <r>
    <s v="สังคม"/>
    <s v="     จำนวนการจดทะเบียนสมรส  อ. พนมทวน"/>
    <x v="20"/>
    <s v="-"/>
    <s v="-"/>
    <n v="189"/>
    <n v="186"/>
    <n v="183"/>
    <n v="140"/>
    <n v="178"/>
    <s v="-"/>
    <m/>
    <m/>
    <x v="20"/>
    <m/>
  </r>
  <r>
    <s v="สังคม"/>
    <s v="     จำนวนการจดทะเบียนสมรส อ. เลาขวัญ"/>
    <x v="20"/>
    <s v="-"/>
    <s v="-"/>
    <n v="229"/>
    <n v="160"/>
    <n v="182"/>
    <n v="186"/>
    <n v="191"/>
    <s v="-"/>
    <m/>
    <m/>
    <x v="20"/>
    <m/>
  </r>
  <r>
    <s v="สังคม"/>
    <s v="     จำนวนการจดทะเบียนสมรส อ. ด่านมะขามเตี้ย"/>
    <x v="20"/>
    <s v="-"/>
    <s v="-"/>
    <n v="126"/>
    <n v="98"/>
    <n v="111"/>
    <n v="114"/>
    <n v="122"/>
    <s v="-"/>
    <m/>
    <m/>
    <x v="20"/>
    <m/>
  </r>
  <r>
    <s v="สังคม"/>
    <s v="     จำนวนการจดทะเบียนสมรส  อ. หนองปรือ"/>
    <x v="20"/>
    <s v="-"/>
    <s v="-"/>
    <n v="95"/>
    <n v="82"/>
    <n v="91"/>
    <n v="79"/>
    <n v="103"/>
    <s v="-"/>
    <m/>
    <m/>
    <x v="20"/>
    <m/>
  </r>
  <r>
    <s v="สังคม"/>
    <s v="     จำนวนการจดทะเบียนสมรส  อ. ห้วยกระเจา"/>
    <x v="20"/>
    <s v="-"/>
    <s v="-"/>
    <n v="105"/>
    <n v="107"/>
    <n v="141"/>
    <n v="93"/>
    <n v="104"/>
    <s v="-"/>
    <m/>
    <m/>
    <x v="20"/>
    <m/>
  </r>
  <r>
    <s v="สังคม"/>
    <s v="จำนวนการหย่า"/>
    <x v="20"/>
    <s v="-"/>
    <s v="-"/>
    <n v="1221"/>
    <n v="1223"/>
    <n v="1200"/>
    <n v="1306"/>
    <n v="1333"/>
    <s v="-"/>
    <m/>
    <m/>
    <x v="20"/>
    <m/>
  </r>
  <r>
    <s v="สังคม"/>
    <s v="     จำนวนการหย่า  อ. เมืองกาญจนบุรี"/>
    <x v="20"/>
    <s v="-"/>
    <s v="-"/>
    <n v="364"/>
    <n v="374"/>
    <n v="311"/>
    <n v="376"/>
    <n v="350"/>
    <s v="-"/>
    <m/>
    <m/>
    <x v="20"/>
    <m/>
  </r>
  <r>
    <s v="สังคม"/>
    <s v="     จำนวนการหย่า อ. ไทรโยค"/>
    <x v="20"/>
    <s v="-"/>
    <s v="-"/>
    <n v="64"/>
    <n v="72"/>
    <n v="71"/>
    <n v="76"/>
    <n v="65"/>
    <s v="-"/>
    <m/>
    <m/>
    <x v="20"/>
    <m/>
  </r>
  <r>
    <s v="สังคม"/>
    <s v="     จำนวนการหย่า  อ. บ่อพลอย"/>
    <x v="20"/>
    <s v="-"/>
    <s v="-"/>
    <n v="69"/>
    <n v="75"/>
    <n v="71"/>
    <n v="68"/>
    <n v="75"/>
    <s v="-"/>
    <m/>
    <m/>
    <x v="20"/>
    <m/>
  </r>
  <r>
    <s v="สังคม"/>
    <s v="     จำนวนการหย่า  อ. ศรีสวัสดิ์"/>
    <x v="20"/>
    <s v="-"/>
    <s v="-"/>
    <n v="18"/>
    <n v="14"/>
    <n v="9"/>
    <n v="19"/>
    <n v="13"/>
    <s v="-"/>
    <m/>
    <m/>
    <x v="20"/>
    <m/>
  </r>
  <r>
    <s v="สังคม"/>
    <s v="     จำนวนการหย่า อ. ท่ามะกา"/>
    <x v="20"/>
    <s v="-"/>
    <s v="-"/>
    <n v="222"/>
    <n v="213"/>
    <n v="229"/>
    <n v="236"/>
    <n v="266"/>
    <s v="-"/>
    <m/>
    <m/>
    <x v="20"/>
    <m/>
  </r>
  <r>
    <s v="สังคม"/>
    <s v="     จำนวนการหย่า  อ.ท่าม่วง"/>
    <x v="20"/>
    <s v="-"/>
    <s v="-"/>
    <n v="192"/>
    <n v="181"/>
    <n v="191"/>
    <n v="191"/>
    <n v="211"/>
    <s v="-"/>
    <m/>
    <m/>
    <x v="20"/>
    <m/>
  </r>
  <r>
    <s v="สังคม"/>
    <s v="     จำนวนการหย่า  อ. ทองผาภูมิ"/>
    <x v="20"/>
    <s v="-"/>
    <s v="-"/>
    <n v="33"/>
    <n v="37"/>
    <n v="52"/>
    <n v="53"/>
    <n v="49"/>
    <s v="-"/>
    <m/>
    <m/>
    <x v="20"/>
    <m/>
  </r>
  <r>
    <s v="สังคม"/>
    <s v="     จำนวนการหย่า  อ. สังขละบุรี"/>
    <x v="20"/>
    <s v="-"/>
    <s v="-"/>
    <n v="12"/>
    <n v="12"/>
    <n v="13"/>
    <n v="12"/>
    <n v="16"/>
    <s v="-"/>
    <m/>
    <m/>
    <x v="20"/>
    <m/>
  </r>
  <r>
    <s v="สังคม"/>
    <s v="     จำนวนการหย่า  อ. พนมทวน"/>
    <x v="20"/>
    <s v="-"/>
    <s v="-"/>
    <n v="51"/>
    <n v="48"/>
    <n v="69"/>
    <n v="71"/>
    <n v="87"/>
    <s v="-"/>
    <m/>
    <m/>
    <x v="20"/>
    <m/>
  </r>
  <r>
    <s v="สังคม"/>
    <s v="     จำนวนการหย่า อ. เลาขวัญ"/>
    <x v="20"/>
    <s v="-"/>
    <s v="-"/>
    <n v="64"/>
    <n v="69"/>
    <n v="69"/>
    <n v="68"/>
    <n v="70"/>
    <s v="-"/>
    <m/>
    <m/>
    <x v="20"/>
    <m/>
  </r>
  <r>
    <s v="สังคม"/>
    <s v="     จำนวนการหย่า อ. ด่านมะขามเตี้ย"/>
    <x v="20"/>
    <s v="-"/>
    <s v="-"/>
    <n v="49"/>
    <n v="40"/>
    <n v="54"/>
    <n v="46"/>
    <n v="50"/>
    <s v="-"/>
    <m/>
    <m/>
    <x v="20"/>
    <m/>
  </r>
  <r>
    <s v="สังคม"/>
    <s v="     จำนวนการหย่า อ. หนองปรือ"/>
    <x v="20"/>
    <s v="-"/>
    <s v="-"/>
    <n v="36"/>
    <n v="43"/>
    <n v="26"/>
    <n v="44"/>
    <n v="53"/>
    <s v="-"/>
    <m/>
    <m/>
    <x v="20"/>
    <m/>
  </r>
  <r>
    <s v="สังคม"/>
    <s v="     จำนวนการหย่า  อ. ห้วยกระเจา"/>
    <x v="20"/>
    <s v="-"/>
    <s v="-"/>
    <n v="47"/>
    <n v="45"/>
    <n v="35"/>
    <n v="46"/>
    <n v="28"/>
    <s v="-"/>
    <m/>
    <m/>
    <x v="20"/>
    <m/>
  </r>
  <r>
    <s v="สังคม"/>
    <s v="ร้อยละของครัวเรือนที่เป็นเจ้าของบ้านและที่ดิน"/>
    <x v="17"/>
    <s v="-"/>
    <s v="-"/>
    <n v="74.5"/>
    <n v="74.7"/>
    <n v="77.5"/>
    <n v="74.67"/>
    <n v="80.77"/>
    <n v="80.599999999999994"/>
    <m/>
    <m/>
    <x v="10"/>
    <m/>
  </r>
  <r>
    <s v="สังคม"/>
    <s v="อัตราการมีงานทำ "/>
    <x v="17"/>
    <s v="-"/>
    <s v="-"/>
    <n v="99.2"/>
    <n v="99.1"/>
    <n v="98.6"/>
    <n v="98.6"/>
    <n v="99.22"/>
    <n v="98.62"/>
    <m/>
    <m/>
    <x v="10"/>
    <m/>
  </r>
  <r>
    <s v="สังคม"/>
    <s v="อัตราการว่างงาน"/>
    <x v="17"/>
    <s v="-"/>
    <s v="-"/>
    <n v="0.4"/>
    <n v="0.6"/>
    <n v="0.7"/>
    <n v="0.5"/>
    <n v="0.47"/>
    <n v="0.7"/>
    <m/>
    <m/>
    <x v="10"/>
    <m/>
  </r>
  <r>
    <s v="สังคม"/>
    <s v="ค่าจ้างขั้นต่ำ"/>
    <x v="21"/>
    <s v="-"/>
    <s v="-"/>
    <n v="300"/>
    <n v="300"/>
    <n v="300"/>
    <n v="305"/>
    <n v="315"/>
    <n v="315"/>
    <m/>
    <m/>
    <x v="21"/>
    <m/>
  </r>
  <r>
    <s v="สังคม"/>
    <s v="คนอายุมากกว่า 60 ปีเต็มขึ้นไป มีอาชีพและมีรายได้ "/>
    <x v="9"/>
    <s v="-"/>
    <n v="47617"/>
    <n v="47898"/>
    <n v="47667"/>
    <n v="56346"/>
    <n v="53899"/>
    <n v="55795"/>
    <s v="-"/>
    <m/>
    <m/>
    <x v="22"/>
    <m/>
  </r>
  <r>
    <s v="สังคม"/>
    <s v="คะแนนเฉลี่ยสติปัญญา (IQ) เด็กนักเรียน"/>
    <x v="22"/>
    <s v="-"/>
    <s v="-"/>
    <s v="-"/>
    <s v="-"/>
    <n v="99.59"/>
    <s v="-"/>
    <s v="-"/>
    <s v="-"/>
    <m/>
    <m/>
    <x v="23"/>
    <m/>
  </r>
  <r>
    <s v="สังคม"/>
    <s v="อัตราส่วนนักเรียนต่อห้องเรียน"/>
    <x v="17"/>
    <s v="-"/>
    <s v="-"/>
    <n v="23.3"/>
    <n v="23"/>
    <n v="22.5"/>
    <n v="22.2"/>
    <n v="22.01"/>
    <s v="-"/>
    <m/>
    <m/>
    <x v="24"/>
    <m/>
  </r>
  <r>
    <s v="สังคม"/>
    <s v="     อัตราส่วนนักเรียนต่อห้องเรียน อ. เมืองกาญจนบุรี"/>
    <x v="17"/>
    <s v="-"/>
    <s v="-"/>
    <n v="26.4"/>
    <n v="26.3"/>
    <n v="24.9"/>
    <n v="24.2"/>
    <n v="24.09"/>
    <s v="-"/>
    <m/>
    <m/>
    <x v="24"/>
    <m/>
  </r>
  <r>
    <s v="สังคม"/>
    <s v="     อัตราส่วนนักเรียนต่อห้องเรียน  อ. ไทรโยค"/>
    <x v="17"/>
    <s v="-"/>
    <s v="-"/>
    <n v="20.8"/>
    <n v="20.5"/>
    <n v="20.2"/>
    <n v="19.3"/>
    <n v="19.52"/>
    <s v="-"/>
    <m/>
    <m/>
    <x v="24"/>
    <m/>
  </r>
  <r>
    <s v="สังคม"/>
    <s v="     อัตราส่วนนักเรียนต่อห้องเรียน  อ. บ่อพลอย"/>
    <x v="17"/>
    <s v="-"/>
    <s v="-"/>
    <n v="21.6"/>
    <n v="20.9"/>
    <n v="21.5"/>
    <n v="20.9"/>
    <n v="20.350000000000001"/>
    <s v="-"/>
    <m/>
    <m/>
    <x v="24"/>
    <m/>
  </r>
  <r>
    <s v="สังคม"/>
    <s v="     อัตราส่วนนักเรียนต่อห้องเรียน  อ. ศรีสวัสดิ์"/>
    <x v="17"/>
    <s v="-"/>
    <s v="-"/>
    <n v="18.5"/>
    <n v="19.100000000000001"/>
    <n v="19.100000000000001"/>
    <n v="18.100000000000001"/>
    <n v="18.03"/>
    <s v="-"/>
    <m/>
    <m/>
    <x v="24"/>
    <m/>
  </r>
  <r>
    <s v="สังคม"/>
    <s v="     อัตราส่วนนักเรียนต่อห้องเรียน  อ. ท่ามะกา"/>
    <x v="17"/>
    <s v="-"/>
    <s v="-"/>
    <n v="24"/>
    <n v="23.3"/>
    <n v="24.2"/>
    <n v="22.6"/>
    <n v="22.42"/>
    <s v="-"/>
    <m/>
    <m/>
    <x v="24"/>
    <m/>
  </r>
  <r>
    <s v="สังคม"/>
    <s v="     อัตราส่วนนักเรียนต่อห้องเรียน  อ.ท่าม่วง"/>
    <x v="17"/>
    <s v="-"/>
    <s v="-"/>
    <n v="27.5"/>
    <n v="26.3"/>
    <n v="27.5"/>
    <n v="26.8"/>
    <n v="26.52"/>
    <s v="-"/>
    <m/>
    <m/>
    <x v="24"/>
    <m/>
  </r>
  <r>
    <s v="สังคม"/>
    <s v="     อัตราส่วนนักเรียนต่อห้องเรียน  อ. ทองผาภูมิ"/>
    <x v="17"/>
    <s v="-"/>
    <s v="-"/>
    <n v="23.5"/>
    <n v="25.1"/>
    <n v="25.9"/>
    <n v="24.7"/>
    <n v="24.67"/>
    <s v="-"/>
    <m/>
    <m/>
    <x v="24"/>
    <m/>
  </r>
  <r>
    <s v="สังคม"/>
    <s v="     อัตราส่วนนักเรียนต่อห้องเรียน  อ. สังขละบุรี"/>
    <x v="17"/>
    <s v="-"/>
    <s v="-"/>
    <n v="29.5"/>
    <n v="28.8"/>
    <n v="28.7"/>
    <n v="27.1"/>
    <n v="27.14"/>
    <s v="-"/>
    <m/>
    <m/>
    <x v="24"/>
    <m/>
  </r>
  <r>
    <s v="สังคม"/>
    <s v="     อัตราส่วนนักเรียนต่อห้องเรียน  อ. พนมทวน"/>
    <x v="17"/>
    <s v="-"/>
    <s v="-"/>
    <n v="19.3"/>
    <n v="20.7"/>
    <n v="18.5"/>
    <n v="18.2"/>
    <n v="18.28"/>
    <s v="-"/>
    <m/>
    <m/>
    <x v="24"/>
    <m/>
  </r>
  <r>
    <s v="สังคม"/>
    <s v="     อัตราส่วนนักเรียนต่อห้องเรียน อ. เลาขวัญ"/>
    <x v="17"/>
    <s v="-"/>
    <s v="-"/>
    <n v="18.5"/>
    <n v="17.8"/>
    <n v="19.8"/>
    <n v="18.399999999999999"/>
    <n v="17.82"/>
    <s v="-"/>
    <m/>
    <m/>
    <x v="24"/>
    <m/>
  </r>
  <r>
    <s v="สังคม"/>
    <s v="     อัตราส่วนนักเรียนต่อห้องเรียน อ. ด่านมะขามเตี้ย"/>
    <x v="17"/>
    <s v="-"/>
    <s v="-"/>
    <n v="17"/>
    <n v="17"/>
    <n v="18.8"/>
    <n v="16.5"/>
    <n v="16.21"/>
    <s v="-"/>
    <m/>
    <m/>
    <x v="24"/>
    <m/>
  </r>
  <r>
    <s v="สังคม"/>
    <s v="     อัตราส่วนนักเรียนต่อห้องเรียน  อ. หนองปรือ"/>
    <x v="17"/>
    <s v="-"/>
    <s v="-"/>
    <n v="24"/>
    <n v="22.9"/>
    <n v="23.1"/>
    <n v="22.4"/>
    <n v="22.32"/>
    <s v="-"/>
    <m/>
    <m/>
    <x v="24"/>
    <m/>
  </r>
  <r>
    <s v="สังคม"/>
    <s v="     อัตราส่วนนักเรียนต่อห้องเรียน  อ. ห้วยกระเจา"/>
    <x v="17"/>
    <s v="-"/>
    <s v="-"/>
    <n v="15.9"/>
    <n v="15.2"/>
    <n v="15.8"/>
    <n v="14.5"/>
    <n v="14.06"/>
    <s v="-"/>
    <m/>
    <m/>
    <x v="24"/>
    <m/>
  </r>
  <r>
    <s v="สังคม"/>
    <s v="อัตราส่วนนักเรียนต่อครู"/>
    <x v="17"/>
    <s v="-"/>
    <s v="-"/>
    <n v="19.5"/>
    <n v="20.3"/>
    <n v="18.100000000000001"/>
    <n v="20.100000000000001"/>
    <n v="16.89"/>
    <s v="-"/>
    <m/>
    <m/>
    <x v="24"/>
    <m/>
  </r>
  <r>
    <s v="สังคม"/>
    <s v="     อัตราส่วนนักเรียนต่อครู  อ. เมืองกาญจนบุรี"/>
    <x v="17"/>
    <s v="-"/>
    <s v="-"/>
    <n v="19.8"/>
    <n v="21.4"/>
    <n v="17.399999999999999"/>
    <n v="20.8"/>
    <n v="17.95"/>
    <s v="-"/>
    <m/>
    <m/>
    <x v="24"/>
    <m/>
  </r>
  <r>
    <s v="สังคม"/>
    <s v="     อัตราส่วนนักเรียนต่อครู อ. ไทรโยค"/>
    <x v="17"/>
    <s v="-"/>
    <s v="-"/>
    <n v="20.399999999999999"/>
    <n v="18.2"/>
    <n v="15.4"/>
    <n v="21.4"/>
    <n v="15.97"/>
    <s v="-"/>
    <m/>
    <m/>
    <x v="24"/>
    <m/>
  </r>
  <r>
    <s v="สังคม"/>
    <s v="     อัตราส่วนนักเรียนต่อครู  อ. บ่อพลอย"/>
    <x v="17"/>
    <s v="-"/>
    <s v="-"/>
    <n v="21.2"/>
    <n v="19.2"/>
    <n v="17.2"/>
    <n v="18.2"/>
    <n v="15.05"/>
    <s v="-"/>
    <m/>
    <m/>
    <x v="24"/>
    <m/>
  </r>
  <r>
    <s v="สังคม"/>
    <s v="     อัตราส่วนนักเรียนต่อครู  อ. ศรีสวัสดิ์"/>
    <x v="17"/>
    <s v="-"/>
    <s v="-"/>
    <n v="15.8"/>
    <n v="17.5"/>
    <n v="17.3"/>
    <n v="16.3"/>
    <n v="14.67"/>
    <s v="-"/>
    <m/>
    <m/>
    <x v="24"/>
    <m/>
  </r>
  <r>
    <s v="สังคม"/>
    <s v="     อัตราส่วนนักเรียนต่อครู อ. ท่ามะกา"/>
    <x v="17"/>
    <s v="-"/>
    <s v="-"/>
    <n v="19.100000000000001"/>
    <n v="19.2"/>
    <n v="17.899999999999999"/>
    <n v="19.3"/>
    <n v="17.489999999999998"/>
    <s v="-"/>
    <m/>
    <m/>
    <x v="24"/>
    <m/>
  </r>
  <r>
    <s v="สังคม"/>
    <s v="     อัตราส่วนนักเรียนต่อครู  อ.ท่าม่วง"/>
    <x v="17"/>
    <s v="-"/>
    <s v="-"/>
    <n v="19.100000000000001"/>
    <n v="23"/>
    <n v="22.2"/>
    <n v="22.7"/>
    <n v="19.39"/>
    <s v="-"/>
    <m/>
    <m/>
    <x v="24"/>
    <m/>
  </r>
  <r>
    <s v="สังคม"/>
    <s v="     อัตราส่วนนักเรียนต่อครู  อ. ทองผาภูมิ"/>
    <x v="17"/>
    <s v="-"/>
    <s v="-"/>
    <n v="20.8"/>
    <n v="22.7"/>
    <n v="18.100000000000001"/>
    <n v="23.7"/>
    <n v="18"/>
    <s v="-"/>
    <m/>
    <m/>
    <x v="24"/>
    <m/>
  </r>
  <r>
    <s v="สังคม"/>
    <s v="     อัตราส่วนนักเรียนต่อครู  อ. สังขละบุรี"/>
    <x v="17"/>
    <s v="-"/>
    <s v="-"/>
    <n v="24.2"/>
    <n v="30.4"/>
    <n v="25.3"/>
    <n v="22.9"/>
    <n v="17.97"/>
    <s v="-"/>
    <m/>
    <m/>
    <x v="24"/>
    <m/>
  </r>
  <r>
    <s v="สังคม"/>
    <s v="     อัตราส่วนนักเรียนต่อครู  อ. พนมทวน"/>
    <x v="17"/>
    <s v="-"/>
    <s v="-"/>
    <n v="16"/>
    <n v="15.4"/>
    <n v="16.2"/>
    <n v="17.899999999999999"/>
    <n v="13.3"/>
    <s v="-"/>
    <m/>
    <m/>
    <x v="24"/>
    <m/>
  </r>
  <r>
    <s v="สังคม"/>
    <s v="     อัตราส่วนนักเรียนต่อครู อ. เลาขวัญ"/>
    <x v="17"/>
    <s v="-"/>
    <s v="-"/>
    <n v="19.2"/>
    <n v="17.3"/>
    <n v="16.899999999999999"/>
    <n v="17"/>
    <n v="14.81"/>
    <s v="-"/>
    <m/>
    <m/>
    <x v="24"/>
    <m/>
  </r>
  <r>
    <s v="สังคม"/>
    <s v="     อัตราส่วนนักเรียนต่อครู อ. ด่านมะขามเตี้ย"/>
    <x v="17"/>
    <s v="-"/>
    <s v="-"/>
    <n v="16"/>
    <n v="17.399999999999999"/>
    <n v="17.899999999999999"/>
    <n v="17.7"/>
    <n v="16.3"/>
    <s v="-"/>
    <m/>
    <m/>
    <x v="24"/>
    <m/>
  </r>
  <r>
    <s v="สังคม"/>
    <s v="     อัตราส่วนนักเรียนต่อครู อ. หนองปรือ"/>
    <x v="17"/>
    <s v="-"/>
    <s v="-"/>
    <n v="22.4"/>
    <n v="21.3"/>
    <n v="16.5"/>
    <n v="17.8"/>
    <n v="17"/>
    <s v="-"/>
    <m/>
    <m/>
    <x v="24"/>
    <m/>
  </r>
  <r>
    <s v="สังคม"/>
    <s v="     อัตราส่วนนักเรียนต่อครู  อ. ห้วยกระเจา"/>
    <x v="17"/>
    <s v="-"/>
    <s v="-"/>
    <n v="16.8"/>
    <n v="15.2"/>
    <n v="13.2"/>
    <n v="15"/>
    <n v="12.7"/>
    <s v="-"/>
    <m/>
    <m/>
    <x v="24"/>
    <m/>
  </r>
  <r>
    <s v="สังคม"/>
    <s v="จำนวนนักเรียนที่ออกกลางคัน"/>
    <x v="9"/>
    <s v="-"/>
    <s v="-"/>
    <n v="577"/>
    <n v="28"/>
    <n v="272"/>
    <n v="245"/>
    <n v="389"/>
    <s v="-"/>
    <m/>
    <m/>
    <x v="25"/>
    <m/>
  </r>
  <r>
    <s v="สังคม"/>
    <s v="     จำนวนนักเรียนที่ออกกลางคัน อ. เมืองกาญจนบุรี"/>
    <x v="9"/>
    <s v="-"/>
    <s v="-"/>
    <n v="176"/>
    <n v="1"/>
    <n v="42"/>
    <n v="9"/>
    <n v="118"/>
    <s v="-"/>
    <m/>
    <m/>
    <x v="25"/>
    <m/>
  </r>
  <r>
    <s v="สังคม"/>
    <s v="     จำนวนนักเรียนที่ออกกลางคัน  อ. ไทรโยค"/>
    <x v="9"/>
    <s v="-"/>
    <s v="-"/>
    <n v="71"/>
    <s v="-"/>
    <n v="18"/>
    <n v="8"/>
    <n v="25"/>
    <s v="-"/>
    <m/>
    <m/>
    <x v="25"/>
    <m/>
  </r>
  <r>
    <s v="สังคม"/>
    <s v="     จำนวนนักเรียนที่ออกกลางคัน  อ. บ่อพลอย"/>
    <x v="9"/>
    <s v="-"/>
    <s v="-"/>
    <n v="4"/>
    <s v="-"/>
    <n v="3"/>
    <n v="16"/>
    <n v="10"/>
    <s v="-"/>
    <m/>
    <m/>
    <x v="25"/>
    <m/>
  </r>
  <r>
    <s v="สังคม"/>
    <s v="     จำนวนนักเรียนที่ออกกลางคัน  อ. ศรีสวัสดิ์"/>
    <x v="9"/>
    <s v="-"/>
    <s v="-"/>
    <n v="3"/>
    <n v="1"/>
    <s v="-"/>
    <s v="-"/>
    <s v="-"/>
    <s v="-"/>
    <m/>
    <m/>
    <x v="25"/>
    <m/>
  </r>
  <r>
    <s v="สังคม"/>
    <s v="     จำนวนนักเรียนที่ออกกลางคัน  อ. ท่ามะกา"/>
    <x v="9"/>
    <s v="-"/>
    <s v="-"/>
    <n v="13"/>
    <s v="-"/>
    <n v="31"/>
    <n v="31"/>
    <n v="33"/>
    <s v="-"/>
    <m/>
    <m/>
    <x v="25"/>
    <m/>
  </r>
  <r>
    <s v="สังคม"/>
    <s v="     จำนวนนักเรียนที่ออกกลางคัน  อ.ท่าม่วง"/>
    <x v="9"/>
    <s v="-"/>
    <s v="-"/>
    <n v="10"/>
    <n v="23"/>
    <n v="15"/>
    <n v="44"/>
    <n v="48"/>
    <s v="-"/>
    <m/>
    <m/>
    <x v="25"/>
    <m/>
  </r>
  <r>
    <s v="สังคม"/>
    <s v="     จำนวนนักเรียนที่ออกกลางคัน  อ. ทองผาภูมิ"/>
    <x v="9"/>
    <s v="-"/>
    <s v="-"/>
    <n v="165"/>
    <n v="1"/>
    <n v="82"/>
    <n v="45"/>
    <n v="45"/>
    <s v="-"/>
    <m/>
    <m/>
    <x v="25"/>
    <m/>
  </r>
  <r>
    <s v="สังคม"/>
    <s v="     จำนวนนักเรียนที่ออกกลางคัน  อ. สังขละบุรี"/>
    <x v="9"/>
    <s v="-"/>
    <s v="-"/>
    <n v="76"/>
    <n v="2"/>
    <n v="53"/>
    <n v="42"/>
    <n v="43"/>
    <s v="-"/>
    <m/>
    <m/>
    <x v="25"/>
    <m/>
  </r>
  <r>
    <s v="สังคม"/>
    <s v="     จำนวนนักเรียนที่ออกกลางคัน  อ. พนมทวน"/>
    <x v="9"/>
    <s v="-"/>
    <s v="-"/>
    <n v="2"/>
    <s v="-"/>
    <n v="4"/>
    <s v="-"/>
    <n v="6"/>
    <s v="-"/>
    <m/>
    <m/>
    <x v="25"/>
    <m/>
  </r>
  <r>
    <s v="สังคม"/>
    <s v="     จำนวนนักเรียนที่ออกกลางคัน อ. เลาขวัญ"/>
    <x v="9"/>
    <s v="-"/>
    <s v="-"/>
    <n v="36"/>
    <s v="-"/>
    <n v="4"/>
    <n v="14"/>
    <n v="24"/>
    <s v="-"/>
    <m/>
    <m/>
    <x v="25"/>
    <m/>
  </r>
  <r>
    <s v="สังคม"/>
    <s v="     จำนวนนักเรียนที่ออกกลางคัน อ. ด่านมะขามเตี้ย"/>
    <x v="9"/>
    <s v="-"/>
    <s v="-"/>
    <n v="3"/>
    <s v="-"/>
    <n v="1"/>
    <s v="-"/>
    <s v="-"/>
    <s v="-"/>
    <m/>
    <m/>
    <x v="25"/>
    <m/>
  </r>
  <r>
    <s v="สังคม"/>
    <s v="     จำนวนนักเรียนที่ออกกลางคัน  อ. หนองปรือ"/>
    <x v="9"/>
    <s v="-"/>
    <s v="-"/>
    <n v="18"/>
    <s v="-"/>
    <n v="18"/>
    <n v="28"/>
    <n v="28"/>
    <s v="-"/>
    <m/>
    <m/>
    <x v="25"/>
    <m/>
  </r>
  <r>
    <s v="สังคม"/>
    <s v="     จำนวนนักเรียนที่ออกกลางคัน  อ. ห้วยกระเจา"/>
    <x v="9"/>
    <s v="-"/>
    <s v="-"/>
    <s v="-"/>
    <s v="-"/>
    <n v="1"/>
    <n v="8"/>
    <n v="9"/>
    <s v="-"/>
    <m/>
    <m/>
    <x v="25"/>
    <m/>
  </r>
  <r>
    <s v="สังคม"/>
    <s v="จำนวนนักศึกษาระดับอาชีวศึกษา และอุดมศึกษา "/>
    <x v="9"/>
    <s v="-"/>
    <s v="-"/>
    <n v="19149"/>
    <n v="14064"/>
    <n v="22368"/>
    <n v="23053"/>
    <n v="22289"/>
    <s v="-"/>
    <m/>
    <m/>
    <x v="26"/>
    <m/>
  </r>
  <r>
    <s v="สังคม"/>
    <s v="จำนวนอาจารย์ในระดับอาชีวศึกษา และอุดมศึกษา "/>
    <x v="9"/>
    <s v="-"/>
    <s v="-"/>
    <n v="1000"/>
    <n v="719"/>
    <n v="949"/>
    <n v="824"/>
    <n v="840"/>
    <s v="-"/>
    <m/>
    <m/>
    <x v="26"/>
    <m/>
  </r>
  <r>
    <s v="สังคม"/>
    <s v="จำนวนผู้เรียน/นักศึกษาที่ลงทะเบียนเรียน ในสังกัดสำนักงานส่งเสริมการศึกษานอกระบบและการศึกษาตามอัธยาศัย"/>
    <x v="9"/>
    <s v="-"/>
    <s v="-"/>
    <n v="57584"/>
    <n v="72904"/>
    <n v="52850"/>
    <n v="26870"/>
    <n v="53443"/>
    <s v="-"/>
    <m/>
    <m/>
    <x v="27"/>
    <m/>
  </r>
  <r>
    <s v="สังคม"/>
    <s v="จำนวนผู้เรียน/นักศึกษาที่สำเร็จการศึกษา ในสังกัดสำนักงานส่งเสริมการศึกษานอกระบบและการศึกษาตามอัธยาศัย"/>
    <x v="9"/>
    <s v="-"/>
    <s v="-"/>
    <n v="18809"/>
    <n v="47076"/>
    <n v="31123"/>
    <n v="11737"/>
    <n v="26151"/>
    <s v="-"/>
    <m/>
    <m/>
    <x v="27"/>
    <m/>
  </r>
  <r>
    <s v="สังคม"/>
    <s v="จำนวนวัด สำนักสงฆ์ โบสถ์คริสต์ มัสยิด"/>
    <x v="7"/>
    <s v="-"/>
    <s v="-"/>
    <n v="766"/>
    <n v="765"/>
    <n v="724"/>
    <n v="766"/>
    <n v="753"/>
    <s v="-"/>
    <m/>
    <m/>
    <x v="28"/>
    <m/>
  </r>
  <r>
    <s v="สังคม"/>
    <s v="จำนวนพระภิกษุและสามเณร"/>
    <x v="23"/>
    <s v="-"/>
    <s v="-"/>
    <n v="6485"/>
    <n v="6309"/>
    <n v="6012"/>
    <n v="5937"/>
    <n v="5842"/>
    <s v="-"/>
    <m/>
    <m/>
    <x v="28"/>
    <m/>
  </r>
  <r>
    <s v="สังคม"/>
    <s v="จำนวนผู้ป่วยนอก"/>
    <x v="9"/>
    <s v="-"/>
    <s v="-"/>
    <n v="4488995"/>
    <n v="4030328"/>
    <n v="4201843"/>
    <n v="2537450"/>
    <n v="2525944"/>
    <s v="-"/>
    <m/>
    <m/>
    <x v="19"/>
    <m/>
  </r>
  <r>
    <s v="สังคม"/>
    <s v="จำนวนผู้ป่วยใน "/>
    <x v="9"/>
    <s v="-"/>
    <s v="-"/>
    <n v="184381"/>
    <n v="115677"/>
    <n v="458373"/>
    <n v="245884"/>
    <n v="163177"/>
    <s v="-"/>
    <m/>
    <m/>
    <x v="19"/>
    <m/>
  </r>
  <r>
    <s v="สังคม"/>
    <s v="จำนวนสถานพยาบาลที่มีเตียงผู้ป่วยรับไว้ค้างคืน"/>
    <x v="7"/>
    <s v="-"/>
    <s v="-"/>
    <n v="20"/>
    <n v="20"/>
    <n v="20"/>
    <n v="20"/>
    <n v="20"/>
    <s v="-"/>
    <m/>
    <m/>
    <x v="19"/>
    <m/>
  </r>
  <r>
    <s v="สังคม"/>
    <s v="จำนวนเตียง"/>
    <x v="24"/>
    <s v="-"/>
    <s v="-"/>
    <n v="1585"/>
    <n v="1600"/>
    <n v="1600"/>
    <n v="1612"/>
    <n v="1667"/>
    <s v="-"/>
    <m/>
    <m/>
    <x v="19"/>
    <m/>
  </r>
  <r>
    <s v="สังคม"/>
    <s v="จำนวนประชากรต่อแพทย์ 1 คน"/>
    <x v="9"/>
    <s v="-"/>
    <s v="-"/>
    <n v="5794"/>
    <n v="4475"/>
    <n v="5498"/>
    <n v="4574"/>
    <n v="4072"/>
    <s v="-"/>
    <m/>
    <m/>
    <x v="19"/>
    <m/>
  </r>
  <r>
    <s v="สังคม"/>
    <s v="จำนวนประชากรต่อทันตแพทย์  1 คน"/>
    <x v="9"/>
    <s v="-"/>
    <s v="-"/>
    <n v="14840"/>
    <n v="12544"/>
    <n v="13016"/>
    <n v="12128"/>
    <n v="11685"/>
    <s v="-"/>
    <m/>
    <m/>
    <x v="19"/>
    <m/>
  </r>
  <r>
    <s v="สังคม"/>
    <s v="จำนวนประชากรต่อเภสัชกร 1 คน"/>
    <x v="9"/>
    <s v="-"/>
    <s v="-"/>
    <n v="9613"/>
    <n v="8448"/>
    <n v="8687"/>
    <n v="8085"/>
    <n v="8063"/>
    <s v="-"/>
    <m/>
    <m/>
    <x v="19"/>
    <m/>
  </r>
  <r>
    <s v="สังคม"/>
    <s v="จำนวนประชากรต่อพยาบาล 1 คน"/>
    <x v="9"/>
    <s v="-"/>
    <s v="-"/>
    <n v="737"/>
    <n v="618"/>
    <n v="646"/>
    <n v="519"/>
    <n v="548"/>
    <s v="-"/>
    <m/>
    <m/>
    <x v="19"/>
    <m/>
  </r>
  <r>
    <s v="สังคม"/>
    <s v="อัตราการคลอดในผู้หญิงกลุ่มอายุ 15 – 19 ปี"/>
    <x v="17"/>
    <s v="-"/>
    <s v="-"/>
    <n v="55.1"/>
    <n v="45.6"/>
    <n v="53.7"/>
    <s v="-"/>
    <n v="44"/>
    <s v="-"/>
    <m/>
    <m/>
    <x v="29"/>
    <m/>
  </r>
  <r>
    <s v="สังคม"/>
    <s v="อัตราการฆ่าตัวตาย"/>
    <x v="9"/>
    <s v="-"/>
    <s v="-"/>
    <n v="6.17"/>
    <n v="6.28"/>
    <n v="7"/>
    <n v="7.12"/>
    <n v="8.43"/>
    <s v="-"/>
    <m/>
    <m/>
    <x v="30"/>
    <m/>
  </r>
  <r>
    <s v="สังคม"/>
    <s v="อัตราการเกิดมีชีพ"/>
    <x v="9"/>
    <s v="-"/>
    <s v="-"/>
    <n v="9.57"/>
    <n v="8.85"/>
    <n v="9.1"/>
    <n v="7"/>
    <n v="9.57"/>
    <s v="-"/>
    <m/>
    <m/>
    <x v="30"/>
    <m/>
  </r>
  <r>
    <s v="สังคม"/>
    <s v="จำนวนผู้ประกันตนตามมาตรา 33"/>
    <x v="9"/>
    <s v="-"/>
    <s v="-"/>
    <n v="56311"/>
    <n v="59426"/>
    <n v="60447"/>
    <n v="64080"/>
    <n v="72697"/>
    <n v="69727"/>
    <n v="70219"/>
    <m/>
    <x v="31"/>
    <s v="ปี2563 ข้อมูล ณ 30 มิถุนายน 2563"/>
  </r>
  <r>
    <s v="สังคม"/>
    <s v="จำนวนผู้ประกันตนตามมาตรา 40"/>
    <x v="9"/>
    <s v="-"/>
    <s v="-"/>
    <n v="27442"/>
    <n v="25337"/>
    <n v="25680"/>
    <n v="31691"/>
    <n v="36836"/>
    <n v="43752"/>
    <n v="46905"/>
    <m/>
    <x v="31"/>
    <s v="ปี2563 ข้อมูล ณ 30 มิถุนายน 2563"/>
  </r>
  <r>
    <s v="สังคม"/>
    <s v="จำนวนลูกจ้างที่ประสบอันตรายหรือเจ็บป่วยจากการทำงาน"/>
    <x v="9"/>
    <s v="-"/>
    <s v="-"/>
    <n v="424"/>
    <n v="405"/>
    <n v="385"/>
    <n v="367"/>
    <n v="410"/>
    <n v="435"/>
    <n v="187"/>
    <m/>
    <x v="31"/>
    <s v="ปี2563 ข้อมูล ณ 30 มิถุนายน 2563"/>
  </r>
  <r>
    <s v="สังคม"/>
    <s v="จำนวนเด็กที่ต้องดำรงชีพด้วยการเร่ร่อน ขอทาน  "/>
    <x v="9"/>
    <s v="-"/>
    <s v="-"/>
    <s v="-"/>
    <n v="2"/>
    <s v="-"/>
    <n v="2"/>
    <s v="-"/>
    <s v="-"/>
    <m/>
    <m/>
    <x v="32"/>
    <m/>
  </r>
  <r>
    <s v="สังคม"/>
    <s v="จำนวนเยาวชนที่ต้องดำรงชีพด้วยการเร่ร่อน ขอทาน "/>
    <x v="9"/>
    <s v="-"/>
    <s v="-"/>
    <s v="-"/>
    <s v="-"/>
    <n v="1"/>
    <s v="-"/>
    <s v="-"/>
    <s v="-"/>
    <m/>
    <m/>
    <x v="32"/>
    <m/>
  </r>
  <r>
    <s v="สังคม"/>
    <s v="จำนวนเด็กที่อาศัยอยู่ในบ้านพักเด็กและครอบครัวจำแนกตามสาเหตุของปัญหา"/>
    <x v="9"/>
    <s v="-"/>
    <s v="-"/>
    <s v="-"/>
    <s v="-"/>
    <s v="-"/>
    <s v="-"/>
    <s v="-"/>
    <s v="-"/>
    <m/>
    <m/>
    <x v="32"/>
    <m/>
  </r>
  <r>
    <s v="สังคม"/>
    <s v="จำนวนคนพิการที่มีบัตรประจำตัวคนพิการจำแนกตามความพิการ"/>
    <x v="9"/>
    <s v="-"/>
    <s v="-"/>
    <s v="-"/>
    <s v="-"/>
    <s v="-"/>
    <n v="18564"/>
    <m/>
    <s v="-"/>
    <m/>
    <m/>
    <x v="32"/>
    <m/>
  </r>
  <r>
    <s v="สังคม"/>
    <s v="รายได้เฉลี่ยต่อเดือนของครัวเรือน"/>
    <x v="8"/>
    <s v="-"/>
    <s v="-"/>
    <s v="-"/>
    <n v="18884"/>
    <s v="-"/>
    <n v="20565"/>
    <s v="-"/>
    <n v="20842"/>
    <m/>
    <m/>
    <x v="10"/>
    <m/>
  </r>
  <r>
    <s v="สังคม"/>
    <s v="ค่าใช้จ่ายเฉลี่ยต่อเดือนของครัวเรือน"/>
    <x v="8"/>
    <s v="-"/>
    <s v="-"/>
    <s v="-"/>
    <n v="15765"/>
    <n v="18221"/>
    <n v="18001"/>
    <n v="20739"/>
    <n v="18717"/>
    <m/>
    <m/>
    <x v="10"/>
    <m/>
  </r>
  <r>
    <s v="สังคม"/>
    <s v="หนี้สินเฉลี่ยต่อครัวเรือน"/>
    <x v="8"/>
    <s v="-"/>
    <s v="-"/>
    <s v="-"/>
    <n v="89862"/>
    <s v="-"/>
    <n v="293923"/>
    <s v="-"/>
    <n v="171478"/>
    <m/>
    <m/>
    <x v="10"/>
    <m/>
  </r>
  <r>
    <s v="สังคม"/>
    <s v="ร้อยละของค่าใช้จ่ายต่อรายได้"/>
    <x v="17"/>
    <s v="-"/>
    <s v="-"/>
    <s v="-"/>
    <n v="83.5"/>
    <s v="-"/>
    <n v="87.5"/>
    <s v="-"/>
    <n v="89.8"/>
    <m/>
    <m/>
    <x v="10"/>
    <m/>
  </r>
  <r>
    <s v="สังคม"/>
    <s v="สัมประสิทธิ์ความไม่เสมอภาค (Gini coefficient) ด้านรายได้ของครัวเรือน"/>
    <x v="8"/>
    <s v="-"/>
    <s v="-"/>
    <s v="-"/>
    <n v="0.30499999999999999"/>
    <s v="-"/>
    <n v="0.28899999999999998"/>
    <s v="-"/>
    <n v="0.25700000000000001"/>
    <m/>
    <m/>
    <x v="10"/>
    <m/>
  </r>
  <r>
    <s v="สังคม"/>
    <s v="สัมประสิทธิ์ความไม่เสมอภาค (Gini coefficient) ด้านรายจ่ายเพื่อการอุปโภคบริโภคของครัวเรือน"/>
    <x v="8"/>
    <s v="-"/>
    <s v="-"/>
    <s v="-"/>
    <s v="-"/>
    <s v="-"/>
    <s v="-"/>
    <s v="-"/>
    <s v="-"/>
    <m/>
    <m/>
    <x v="10"/>
    <m/>
  </r>
  <r>
    <s v="สังคม"/>
    <s v="สัดส่วนคนจน เมื่อวัดด้านรายจ่ายเพื่อการอุปโภคบริโภค"/>
    <x v="17"/>
    <s v="-"/>
    <s v="-"/>
    <n v="17.53"/>
    <n v="17.63"/>
    <n v="14.07"/>
    <n v="11.37"/>
    <n v="15.14"/>
    <s v="-"/>
    <m/>
    <m/>
    <x v="10"/>
    <m/>
  </r>
  <r>
    <s v="สังคม"/>
    <s v="จำนวนคดีอาญาที่ได้รับแจ้ง"/>
    <x v="25"/>
    <s v="-"/>
    <s v="-"/>
    <s v="-"/>
    <n v="6302"/>
    <n v="3698"/>
    <n v="5467"/>
    <n v="9756"/>
    <s v="-"/>
    <m/>
    <m/>
    <x v="33"/>
    <m/>
  </r>
  <r>
    <s v="สังคม"/>
    <s v="จำนวนคดีอาญาที่มีการจับกุม"/>
    <x v="25"/>
    <s v="-"/>
    <s v="-"/>
    <s v="-"/>
    <n v="8201"/>
    <n v="8066"/>
    <n v="9586"/>
    <n v="9944"/>
    <s v="-"/>
    <m/>
    <m/>
    <x v="33"/>
    <m/>
  </r>
  <r>
    <s v="สังคม"/>
    <s v="จำนวนคดีที่เกี่ยวข้องกับยาเสพติด"/>
    <x v="25"/>
    <s v="-"/>
    <s v="-"/>
    <s v="-"/>
    <n v="3279"/>
    <n v="5467"/>
    <n v="3698"/>
    <n v="5034"/>
    <n v="3894"/>
    <m/>
    <m/>
    <x v="33"/>
    <m/>
  </r>
  <r>
    <s v="สิ่งแวดล้อมและทรัพยากรธรรมชาติ"/>
    <s v="จำนวนแหล่งน้ำ "/>
    <x v="7"/>
    <s v="-"/>
    <s v="-"/>
    <n v="772"/>
    <n v="774"/>
    <n v="83"/>
    <n v="90"/>
    <n v="94"/>
    <n v="148"/>
    <m/>
    <m/>
    <x v="34"/>
    <m/>
  </r>
  <r>
    <s v="สิ่งแวดล้อมและทรัพยากรธรรมชาติ"/>
    <s v="ปริมาณน้ำที่เก็บเฉลี่ยทั้งปี (แหล่งน้ำทุกประเภท)"/>
    <x v="26"/>
    <s v="-"/>
    <s v="-"/>
    <n v="29.9"/>
    <n v="20.9"/>
    <n v="33.700000000000003"/>
    <n v="52.41"/>
    <n v="71.72"/>
    <s v="-"/>
    <m/>
    <m/>
    <x v="34"/>
    <m/>
  </r>
  <r>
    <s v="สิ่งแวดล้อมและทรัพยากรธรรมชาติ"/>
    <s v="ปริมาณน้ำที่นำไปใช้การได้จากอ่างเก็บน้ำขนาดใหญ่"/>
    <x v="26"/>
    <s v="-"/>
    <s v="-"/>
    <n v="9258"/>
    <n v="4900"/>
    <n v="4748"/>
    <n v="6016"/>
    <n v="7057"/>
    <s v="-"/>
    <m/>
    <m/>
    <x v="35"/>
    <m/>
  </r>
  <r>
    <s v="สิ่งแวดล้อมและทรัพยากรธรรมชาติ"/>
    <s v="ปริมาณขยะมูลฝอย "/>
    <x v="27"/>
    <s v="-"/>
    <s v="-"/>
    <n v="798"/>
    <n v="686"/>
    <n v="845"/>
    <n v="810"/>
    <n v="822"/>
    <s v="-"/>
    <m/>
    <m/>
    <x v="36"/>
    <m/>
  </r>
  <r>
    <s v="สิ่งแวดล้อมและทรัพยากรธรรมชาติ"/>
    <s v="พื้นที่ป่า"/>
    <x v="2"/>
    <s v="-"/>
    <n v="7574845"/>
    <n v="7572996"/>
    <n v="7558724"/>
    <n v="7543182"/>
    <n v="7530031"/>
    <s v="-"/>
    <s v="-"/>
    <m/>
    <m/>
    <x v="37"/>
    <m/>
  </r>
  <r>
    <s v="สิ่งแวดล้อมและทรัพยากรธรรมชาติ"/>
    <s v="พื้นที่ป่าไม้ต่อพื้นที่จังหวัด"/>
    <x v="17"/>
    <s v="-"/>
    <n v="62.21"/>
    <n v="62.19"/>
    <n v="62.07"/>
    <n v="61.95"/>
    <n v="61.84"/>
    <s v="-"/>
    <s v="-"/>
    <m/>
    <m/>
    <x v="37"/>
    <m/>
  </r>
  <r>
    <s v="สิ่งแวดล้อมและทรัพยากรธรรมชาติ"/>
    <s v="ปริมาณฝนเฉลี่ยทั้งปี"/>
    <x v="28"/>
    <s v="-"/>
    <s v="-"/>
    <n v="93.15"/>
    <n v="80.540000000000006"/>
    <n v="99.57"/>
    <n v="102.54"/>
    <n v="64.099999999999994"/>
    <s v="-"/>
    <m/>
    <m/>
    <x v="38"/>
    <m/>
  </r>
  <r>
    <s v="สิ่งแวดล้อมและทรัพยากรธรรมชาติ"/>
    <s v="กำลังการผลิตน้ำประปา"/>
    <x v="26"/>
    <s v="-"/>
    <s v="-"/>
    <n v="22513200"/>
    <n v="20032800"/>
    <n v="20060400"/>
    <n v="20649600"/>
    <n v="22951200"/>
    <s v="-"/>
    <m/>
    <m/>
    <x v="39"/>
    <m/>
  </r>
  <r>
    <s v="สิ่งแวดล้อมและทรัพยากรธรรมชาติ"/>
    <s v="น้ำประปาที่ผลิตได้"/>
    <x v="26"/>
    <s v="-"/>
    <s v="-"/>
    <n v="13042386"/>
    <n v="14537604"/>
    <n v="16508392"/>
    <n v="16912822"/>
    <n v="19177838"/>
    <s v="-"/>
    <m/>
    <m/>
    <x v="39"/>
    <m/>
  </r>
  <r>
    <s v="สิ่งแวดล้อมและทรัพยากรธรรมชาติ"/>
    <s v="ปริมาณน้ำประปาที่จำหน่ายแก่ผู้ใช้"/>
    <x v="26"/>
    <s v="-"/>
    <s v="-"/>
    <n v="10520039"/>
    <n v="11085488"/>
    <n v="8850732"/>
    <n v="11882643"/>
    <n v="12090737"/>
    <s v="-"/>
    <m/>
    <m/>
    <x v="39"/>
    <m/>
  </r>
  <r>
    <s v="สิ่งแวดล้อมและทรัพยากรธรรมชาติ"/>
    <s v="ดัชนีคุณภาพน้ำผิวดิน (WQI)"/>
    <x v="29"/>
    <s v="-"/>
    <s v="-"/>
    <s v="-"/>
    <n v="72.7"/>
    <n v="78.3"/>
    <n v="74.7"/>
    <n v="77"/>
    <s v="-"/>
    <m/>
    <m/>
    <x v="40"/>
    <m/>
  </r>
  <r>
    <s v="สิ่งแวดล้อมและทรัพยากรธรรมชาติ"/>
    <s v="      ดัชนีคุณภาพน้ำผิวดิน (WQI)  แม่น้ำแควใหญ่"/>
    <x v="29"/>
    <s v="-"/>
    <s v="-"/>
    <n v="70"/>
    <n v="83"/>
    <n v="84"/>
    <n v="70"/>
    <n v="85"/>
    <s v="-"/>
    <m/>
    <m/>
    <x v="40"/>
    <m/>
  </r>
  <r>
    <s v="สิ่งแวดล้อมและทรัพยากรธรรมชาติ"/>
    <s v="     ดัชนีคุณภาพน้ำผิวดิน (WQI)  แม่น้ำแควน้อย"/>
    <x v="29"/>
    <s v="-"/>
    <s v="-"/>
    <n v="48"/>
    <n v="72"/>
    <n v="79"/>
    <n v="79"/>
    <n v="76"/>
    <s v="-"/>
    <m/>
    <m/>
    <x v="40"/>
    <m/>
  </r>
  <r>
    <s v="สิ่งแวดล้อมและทรัพยากรธรรมชาติ"/>
    <s v="     ดัชนีคุณภาพน้ำผิวดิน (WQI)  แม่น้ำแม่กลอง"/>
    <x v="29"/>
    <s v="-"/>
    <s v="-"/>
    <n v="62"/>
    <n v="63"/>
    <n v="72"/>
    <n v="75"/>
    <n v="70"/>
    <s v="-"/>
    <m/>
    <m/>
    <x v="40"/>
    <m/>
  </r>
  <r>
    <s v="สิ่งแวดล้อมและทรัพยากรธรรมชาติ"/>
    <s v="ดัชนีคุณภาพอากาศ (AQI)"/>
    <x v="30"/>
    <s v="-"/>
    <s v="-"/>
    <s v="-"/>
    <s v="-"/>
    <s v="-"/>
    <s v="-"/>
    <s v="-"/>
    <s v="-"/>
    <m/>
    <m/>
    <x v="40"/>
    <m/>
  </r>
  <r>
    <s v="สิ่งแวดล้อมและทรัพยากรธรรมชาติ"/>
    <s v="พื้นที่เพาะปลูกในเขตชลประทาน"/>
    <x v="2"/>
    <s v="-"/>
    <s v="-"/>
    <s v="-"/>
    <s v="-"/>
    <n v="441880"/>
    <n v="593382"/>
    <s v="-"/>
    <s v="-"/>
    <m/>
    <m/>
    <x v="35"/>
    <m/>
  </r>
  <r>
    <s v="สิ่งแวดล้อมและทรัพยากรธรรมชาติ"/>
    <s v="จำนวนผู้ประสบภัยธรรมชาติ และมูลค่าความเสียหายจากภัยธรรมชาติ"/>
    <x v="9"/>
    <s v="-"/>
    <s v="-"/>
    <n v="85091"/>
    <n v="21041"/>
    <n v="387388"/>
    <n v="42563"/>
    <s v="-"/>
    <s v="-"/>
    <m/>
    <m/>
    <x v="41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4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4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8" cacheId="9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G1:H33" firstHeaderRow="1" firstDataRow="1" firstDataCol="1"/>
  <pivotFields count="15">
    <pivotField showAll="0"/>
    <pivotField showAll="0"/>
    <pivotField axis="axisRow" dataField="1" showAll="0">
      <items count="32">
        <item x="12"/>
        <item x="4"/>
        <item x="9"/>
        <item x="18"/>
        <item x="6"/>
        <item x="22"/>
        <item x="29"/>
        <item x="3"/>
        <item x="27"/>
        <item x="5"/>
        <item x="24"/>
        <item x="20"/>
        <item x="8"/>
        <item x="1"/>
        <item x="15"/>
        <item x="21"/>
        <item x="16"/>
        <item x="28"/>
        <item x="17"/>
        <item x="10"/>
        <item x="25"/>
        <item x="23"/>
        <item x="2"/>
        <item x="26"/>
        <item x="11"/>
        <item x="0"/>
        <item x="14"/>
        <item x="30"/>
        <item x="13"/>
        <item x="19"/>
        <item x="7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>
      <items count="43">
        <item x="11"/>
        <item x="18"/>
        <item x="36"/>
        <item x="35"/>
        <item x="23"/>
        <item x="29"/>
        <item x="32"/>
        <item x="30"/>
        <item x="33"/>
        <item x="6"/>
        <item x="34"/>
        <item x="20"/>
        <item x="12"/>
        <item x="9"/>
        <item x="38"/>
        <item x="7"/>
        <item x="2"/>
        <item x="4"/>
        <item x="17"/>
        <item x="1"/>
        <item x="16"/>
        <item x="15"/>
        <item x="13"/>
        <item x="5"/>
        <item x="25"/>
        <item x="0"/>
        <item x="31"/>
        <item x="3"/>
        <item x="41"/>
        <item x="28"/>
        <item x="27"/>
        <item x="21"/>
        <item x="19"/>
        <item x="39"/>
        <item x="26"/>
        <item x="22"/>
        <item x="37"/>
        <item x="14"/>
        <item x="24"/>
        <item x="10"/>
        <item x="40"/>
        <item x="8"/>
        <item t="default"/>
      </items>
    </pivotField>
    <pivotField showAll="0"/>
  </pivotFields>
  <rowFields count="1">
    <field x="2"/>
  </rowFields>
  <rowItems count="3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 t="grand">
      <x/>
    </i>
  </rowItems>
  <colItems count="1">
    <i/>
  </colItems>
  <dataFields count="1">
    <dataField name="Count of หน่วยวัด" fld="2" subtotal="count" baseField="0" baseItem="0"/>
  </dataFields>
  <formats count="1">
    <format dxfId="0">
      <pivotArea dataOnly="0" labelOnly="1" outline="0" axis="axisValues" fieldPosition="0"/>
    </format>
  </formats>
  <pivotTableStyleInfo name="PivotStyleLight16"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PivotTable7" cacheId="9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D1:E44" firstHeaderRow="1" firstDataRow="1" firstDataCol="1"/>
  <pivotFields count="15"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dataField="1" showAll="0">
      <items count="43">
        <item x="11"/>
        <item x="18"/>
        <item x="36"/>
        <item x="35"/>
        <item x="23"/>
        <item x="29"/>
        <item x="32"/>
        <item x="30"/>
        <item x="33"/>
        <item x="6"/>
        <item x="34"/>
        <item x="20"/>
        <item x="12"/>
        <item x="9"/>
        <item x="38"/>
        <item x="7"/>
        <item x="2"/>
        <item x="4"/>
        <item x="17"/>
        <item x="1"/>
        <item x="16"/>
        <item x="15"/>
        <item x="13"/>
        <item x="5"/>
        <item x="25"/>
        <item x="0"/>
        <item x="31"/>
        <item x="3"/>
        <item x="41"/>
        <item x="28"/>
        <item x="27"/>
        <item x="21"/>
        <item x="19"/>
        <item x="39"/>
        <item x="26"/>
        <item x="22"/>
        <item x="37"/>
        <item x="14"/>
        <item x="24"/>
        <item x="10"/>
        <item x="40"/>
        <item x="8"/>
        <item t="default"/>
      </items>
    </pivotField>
    <pivotField showAll="0"/>
  </pivotFields>
  <rowFields count="1">
    <field x="13"/>
  </rowFields>
  <rowItems count="4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 t="grand">
      <x/>
    </i>
  </rowItems>
  <colItems count="1">
    <i/>
  </colItems>
  <dataFields count="1">
    <dataField name="Count of หน่วยงานเจ้าของข้อมูล" fld="13" subtotal="count" baseField="0" baseItem="0"/>
  </dataFields>
  <formats count="1">
    <format dxfId="1">
      <pivotArea dataOnly="0" outline="0" axis="axisValues" fieldPosition="0"/>
    </format>
  </formats>
  <pivotTableStyleInfo name="PivotStyleLight16" showRowHeaders="1" showColHeaders="1" showRowStripes="0" showColStripes="0" showLastColumn="1"/>
</pivotTableDefinition>
</file>

<file path=xl/pivotTables/pivotTable3.xml><?xml version="1.0" encoding="utf-8"?>
<pivotTableDefinition xmlns="http://schemas.openxmlformats.org/spreadsheetml/2006/main" name="PivotTable6" cacheId="8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1:B542" firstHeaderRow="1" firstDataRow="1" firstDataCol="1"/>
  <pivotFields count="15">
    <pivotField axis="axisRow" showAll="0">
      <items count="4">
        <item x="0"/>
        <item x="1"/>
        <item x="2"/>
        <item t="default"/>
      </items>
    </pivotField>
    <pivotField axis="axisRow" dataField="1" showAll="0">
      <items count="538">
        <item x="531"/>
        <item x="389"/>
        <item x="384"/>
        <item x="385"/>
        <item x="391"/>
        <item x="383"/>
        <item x="386"/>
        <item x="390"/>
        <item x="395"/>
        <item x="388"/>
        <item x="393"/>
        <item x="387"/>
        <item x="392"/>
        <item x="394"/>
        <item x="418"/>
        <item x="416"/>
        <item x="413"/>
        <item x="414"/>
        <item x="420"/>
        <item x="415"/>
        <item x="419"/>
        <item x="423"/>
        <item x="424"/>
        <item x="417"/>
        <item x="422"/>
        <item x="412"/>
        <item x="421"/>
        <item x="208"/>
        <item x="204"/>
        <item x="202"/>
        <item x="199"/>
        <item x="200"/>
        <item x="206"/>
        <item x="198"/>
        <item x="207"/>
        <item x="201"/>
        <item x="205"/>
        <item x="209"/>
        <item x="210"/>
        <item x="203"/>
        <item x="432"/>
        <item x="428"/>
        <item x="434"/>
        <item x="426"/>
        <item x="429"/>
        <item x="433"/>
        <item x="438"/>
        <item x="431"/>
        <item x="436"/>
        <item x="430"/>
        <item x="427"/>
        <item x="435"/>
        <item x="437"/>
        <item x="180"/>
        <item x="176"/>
        <item x="174"/>
        <item x="171"/>
        <item x="172"/>
        <item x="178"/>
        <item x="170"/>
        <item x="179"/>
        <item x="173"/>
        <item x="177"/>
        <item x="181"/>
        <item x="182"/>
        <item x="175"/>
        <item x="88"/>
        <item x="84"/>
        <item x="82"/>
        <item x="79"/>
        <item x="80"/>
        <item x="86"/>
        <item x="78"/>
        <item x="87"/>
        <item x="81"/>
        <item x="85"/>
        <item x="89"/>
        <item x="90"/>
        <item x="83"/>
        <item x="166"/>
        <item x="162"/>
        <item x="160"/>
        <item x="157"/>
        <item x="158"/>
        <item x="164"/>
        <item x="156"/>
        <item x="165"/>
        <item x="159"/>
        <item x="163"/>
        <item x="167"/>
        <item x="168"/>
        <item x="161"/>
        <item x="291"/>
        <item x="289"/>
        <item x="293"/>
        <item x="292"/>
        <item x="297"/>
        <item x="290"/>
        <item x="295"/>
        <item x="286"/>
        <item x="287"/>
        <item x="285"/>
        <item x="294"/>
        <item x="288"/>
        <item x="296"/>
        <item x="480"/>
        <item x="478"/>
        <item x="475"/>
        <item x="476"/>
        <item x="482"/>
        <item x="477"/>
        <item x="481"/>
        <item x="485"/>
        <item x="486"/>
        <item x="479"/>
        <item x="484"/>
        <item x="474"/>
        <item x="483"/>
        <item x="403"/>
        <item x="401"/>
        <item x="398"/>
        <item x="399"/>
        <item x="405"/>
        <item x="400"/>
        <item x="404"/>
        <item x="408"/>
        <item x="409"/>
        <item x="402"/>
        <item x="407"/>
        <item x="397"/>
        <item x="406"/>
        <item x="323"/>
        <item x="319"/>
        <item x="317"/>
        <item x="314"/>
        <item x="315"/>
        <item x="321"/>
        <item x="313"/>
        <item x="322"/>
        <item x="316"/>
        <item x="320"/>
        <item x="324"/>
        <item x="325"/>
        <item x="318"/>
        <item x="70"/>
        <item x="74"/>
        <item x="76"/>
        <item x="75"/>
        <item x="72"/>
        <item x="71"/>
        <item x="73"/>
        <item x="69"/>
        <item x="194"/>
        <item x="190"/>
        <item x="188"/>
        <item x="185"/>
        <item x="186"/>
        <item x="192"/>
        <item x="184"/>
        <item x="193"/>
        <item x="187"/>
        <item x="191"/>
        <item x="195"/>
        <item x="196"/>
        <item x="189"/>
        <item x="130"/>
        <item x="126"/>
        <item x="124"/>
        <item x="121"/>
        <item x="122"/>
        <item x="128"/>
        <item x="120"/>
        <item x="129"/>
        <item x="123"/>
        <item x="127"/>
        <item x="131"/>
        <item x="132"/>
        <item x="125"/>
        <item x="258"/>
        <item x="254"/>
        <item x="252"/>
        <item x="249"/>
        <item x="250"/>
        <item x="256"/>
        <item x="257"/>
        <item x="251"/>
        <item x="255"/>
        <item x="259"/>
        <item x="260"/>
        <item x="253"/>
        <item x="244"/>
        <item x="240"/>
        <item x="238"/>
        <item x="242"/>
        <item x="234"/>
        <item x="243"/>
        <item x="241"/>
        <item x="245"/>
        <item x="246"/>
        <item x="239"/>
        <item x="235"/>
        <item x="236"/>
        <item x="237"/>
        <item x="532"/>
        <item x="533"/>
        <item x="309"/>
        <item x="305"/>
        <item x="303"/>
        <item x="300"/>
        <item x="307"/>
        <item x="299"/>
        <item x="308"/>
        <item x="302"/>
        <item x="310"/>
        <item x="311"/>
        <item x="304"/>
        <item x="301"/>
        <item x="306"/>
        <item x="102"/>
        <item x="98"/>
        <item x="96"/>
        <item x="93"/>
        <item x="94"/>
        <item x="100"/>
        <item x="92"/>
        <item x="101"/>
        <item x="95"/>
        <item x="99"/>
        <item x="103"/>
        <item x="104"/>
        <item x="97"/>
        <item x="116"/>
        <item x="112"/>
        <item x="110"/>
        <item x="107"/>
        <item x="108"/>
        <item x="114"/>
        <item x="106"/>
        <item x="115"/>
        <item x="109"/>
        <item x="113"/>
        <item x="117"/>
        <item x="118"/>
        <item x="111"/>
        <item x="35"/>
        <item x="36"/>
        <item x="44"/>
        <item x="42"/>
        <item x="37"/>
        <item x="38"/>
        <item x="39"/>
        <item x="40"/>
        <item x="43"/>
        <item x="41"/>
        <item x="17"/>
        <item x="22"/>
        <item x="20"/>
        <item x="21"/>
        <item x="19"/>
        <item x="16"/>
        <item x="18"/>
        <item x="15"/>
        <item x="23"/>
        <item x="27"/>
        <item x="32"/>
        <item x="30"/>
        <item x="31"/>
        <item x="29"/>
        <item x="33"/>
        <item x="26"/>
        <item x="28"/>
        <item x="25"/>
        <item x="54"/>
        <item x="56"/>
        <item x="52"/>
        <item x="51"/>
        <item x="55"/>
        <item x="48"/>
        <item x="53"/>
        <item x="49"/>
        <item x="61"/>
        <item x="60"/>
        <item x="65"/>
        <item x="67"/>
        <item x="63"/>
        <item x="62"/>
        <item x="66"/>
        <item x="58"/>
        <item x="59"/>
        <item x="64"/>
        <item x="276"/>
        <item x="274"/>
        <item x="277"/>
        <item x="282"/>
        <item x="275"/>
        <item x="280"/>
        <item x="278"/>
        <item x="270"/>
        <item x="279"/>
        <item x="273"/>
        <item x="281"/>
        <item x="271"/>
        <item x="272"/>
        <item x="333"/>
        <item x="331"/>
        <item x="328"/>
        <item x="329"/>
        <item x="335"/>
        <item x="327"/>
        <item x="330"/>
        <item x="334"/>
        <item x="338"/>
        <item x="339"/>
        <item x="332"/>
        <item x="337"/>
        <item x="336"/>
        <item x="347"/>
        <item x="345"/>
        <item x="342"/>
        <item x="343"/>
        <item x="349"/>
        <item x="341"/>
        <item x="344"/>
        <item x="348"/>
        <item x="352"/>
        <item x="353"/>
        <item x="346"/>
        <item x="351"/>
        <item x="350"/>
        <item x="361"/>
        <item x="359"/>
        <item x="356"/>
        <item x="357"/>
        <item x="363"/>
        <item x="355"/>
        <item x="358"/>
        <item x="362"/>
        <item x="366"/>
        <item x="367"/>
        <item x="360"/>
        <item x="365"/>
        <item x="364"/>
        <item x="375"/>
        <item x="373"/>
        <item x="370"/>
        <item x="371"/>
        <item x="377"/>
        <item x="372"/>
        <item x="376"/>
        <item x="380"/>
        <item x="381"/>
        <item x="374"/>
        <item x="379"/>
        <item x="369"/>
        <item x="378"/>
        <item x="466"/>
        <item x="462"/>
        <item x="468"/>
        <item x="460"/>
        <item x="463"/>
        <item x="467"/>
        <item x="472"/>
        <item x="465"/>
        <item x="470"/>
        <item x="464"/>
        <item x="461"/>
        <item x="469"/>
        <item x="471"/>
        <item x="452"/>
        <item x="450"/>
        <item x="447"/>
        <item x="448"/>
        <item x="454"/>
        <item x="449"/>
        <item x="453"/>
        <item x="457"/>
        <item x="458"/>
        <item x="451"/>
        <item x="456"/>
        <item x="446"/>
        <item x="455"/>
        <item x="248"/>
        <item x="50"/>
        <item x="47"/>
        <item x="267"/>
        <item x="266"/>
        <item x="268"/>
        <item x="263"/>
        <item x="262"/>
        <item x="264"/>
        <item x="134"/>
        <item x="139"/>
        <item x="135"/>
        <item x="138"/>
        <item x="142"/>
        <item x="153"/>
        <item x="144"/>
        <item x="151"/>
        <item x="136"/>
        <item x="145"/>
        <item x="150"/>
        <item x="147"/>
        <item x="141"/>
        <item x="152"/>
        <item x="140"/>
        <item x="146"/>
        <item x="149"/>
        <item x="137"/>
        <item x="143"/>
        <item x="148"/>
        <item x="154"/>
        <item x="527"/>
        <item x="443"/>
        <item x="220"/>
        <item x="222"/>
        <item x="221"/>
        <item x="382"/>
        <item x="444"/>
        <item x="442"/>
        <item x="227"/>
        <item x="228"/>
        <item x="229"/>
        <item x="511"/>
        <item x="411"/>
        <item x="197"/>
        <item x="425"/>
        <item x="519"/>
        <item x="517"/>
        <item x="518"/>
        <item x="169"/>
        <item x="213"/>
        <item x="212"/>
        <item x="509"/>
        <item x="77"/>
        <item x="155"/>
        <item x="506"/>
        <item x="508"/>
        <item x="496"/>
        <item x="284"/>
        <item x="473"/>
        <item x="487"/>
        <item x="396"/>
        <item x="312"/>
        <item x="498"/>
        <item x="500"/>
        <item x="497"/>
        <item x="499"/>
        <item x="219"/>
        <item x="68"/>
        <item x="183"/>
        <item x="503"/>
        <item x="504"/>
        <item x="536"/>
        <item x="493"/>
        <item x="494"/>
        <item x="223"/>
        <item x="224"/>
        <item x="225"/>
        <item x="489"/>
        <item x="490"/>
        <item x="492"/>
        <item x="507"/>
        <item x="505"/>
        <item x="217"/>
        <item x="218"/>
        <item x="491"/>
        <item x="119"/>
        <item x="495"/>
        <item x="247"/>
        <item x="233"/>
        <item x="520"/>
        <item x="488"/>
        <item x="211"/>
        <item x="530"/>
        <item x="534"/>
        <item x="215"/>
        <item x="298"/>
        <item x="528"/>
        <item x="5"/>
        <item x="91"/>
        <item x="6"/>
        <item x="7"/>
        <item x="8"/>
        <item x="9"/>
        <item x="105"/>
        <item x="523"/>
        <item x="231"/>
        <item x="521"/>
        <item x="522"/>
        <item x="529"/>
        <item x="526"/>
        <item x="232"/>
        <item x="11"/>
        <item x="13"/>
        <item x="10"/>
        <item x="12"/>
        <item x="34"/>
        <item x="45"/>
        <item x="14"/>
        <item x="24"/>
        <item x="46"/>
        <item x="57"/>
        <item x="0"/>
        <item x="1"/>
        <item x="2"/>
        <item x="4"/>
        <item x="3"/>
        <item x="524"/>
        <item x="525"/>
        <item x="535"/>
        <item x="214"/>
        <item x="439"/>
        <item x="513"/>
        <item x="226"/>
        <item x="265"/>
        <item x="283"/>
        <item x="269"/>
        <item x="230"/>
        <item x="510"/>
        <item x="261"/>
        <item x="326"/>
        <item x="340"/>
        <item x="354"/>
        <item x="133"/>
        <item x="516"/>
        <item x="515"/>
        <item x="514"/>
        <item x="512"/>
        <item x="410"/>
        <item x="501"/>
        <item x="502"/>
        <item x="368"/>
        <item x="440"/>
        <item x="441"/>
        <item x="216"/>
        <item x="459"/>
        <item x="445"/>
        <item t="default"/>
      </items>
    </pivotField>
    <pivotField showAll="0">
      <items count="32">
        <item x="12"/>
        <item x="4"/>
        <item x="9"/>
        <item x="18"/>
        <item x="6"/>
        <item x="22"/>
        <item x="29"/>
        <item x="3"/>
        <item x="27"/>
        <item x="5"/>
        <item x="24"/>
        <item x="20"/>
        <item x="8"/>
        <item x="1"/>
        <item x="15"/>
        <item x="21"/>
        <item x="16"/>
        <item x="28"/>
        <item x="17"/>
        <item x="10"/>
        <item x="25"/>
        <item x="23"/>
        <item x="2"/>
        <item x="26"/>
        <item x="11"/>
        <item x="0"/>
        <item x="14"/>
        <item x="30"/>
        <item x="13"/>
        <item x="19"/>
        <item x="7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2">
    <field x="0"/>
    <field x="1"/>
  </rowFields>
  <rowItems count="541">
    <i>
      <x/>
    </i>
    <i r="1">
      <x v="27"/>
    </i>
    <i r="1">
      <x v="28"/>
    </i>
    <i r="1">
      <x v="29"/>
    </i>
    <i r="1">
      <x v="30"/>
    </i>
    <i r="1">
      <x v="31"/>
    </i>
    <i r="1">
      <x v="32"/>
    </i>
    <i r="1">
      <x v="33"/>
    </i>
    <i r="1">
      <x v="34"/>
    </i>
    <i r="1">
      <x v="35"/>
    </i>
    <i r="1">
      <x v="36"/>
    </i>
    <i r="1">
      <x v="37"/>
    </i>
    <i r="1">
      <x v="38"/>
    </i>
    <i r="1">
      <x v="39"/>
    </i>
    <i r="1">
      <x v="53"/>
    </i>
    <i r="1">
      <x v="54"/>
    </i>
    <i r="1">
      <x v="55"/>
    </i>
    <i r="1">
      <x v="56"/>
    </i>
    <i r="1">
      <x v="57"/>
    </i>
    <i r="1">
      <x v="58"/>
    </i>
    <i r="1">
      <x v="59"/>
    </i>
    <i r="1">
      <x v="60"/>
    </i>
    <i r="1">
      <x v="61"/>
    </i>
    <i r="1">
      <x v="62"/>
    </i>
    <i r="1">
      <x v="63"/>
    </i>
    <i r="1">
      <x v="64"/>
    </i>
    <i r="1">
      <x v="65"/>
    </i>
    <i r="1">
      <x v="66"/>
    </i>
    <i r="1">
      <x v="67"/>
    </i>
    <i r="1">
      <x v="68"/>
    </i>
    <i r="1">
      <x v="69"/>
    </i>
    <i r="1">
      <x v="70"/>
    </i>
    <i r="1">
      <x v="71"/>
    </i>
    <i r="1">
      <x v="72"/>
    </i>
    <i r="1">
      <x v="73"/>
    </i>
    <i r="1">
      <x v="74"/>
    </i>
    <i r="1">
      <x v="75"/>
    </i>
    <i r="1">
      <x v="76"/>
    </i>
    <i r="1">
      <x v="77"/>
    </i>
    <i r="1">
      <x v="78"/>
    </i>
    <i r="1">
      <x v="79"/>
    </i>
    <i r="1">
      <x v="80"/>
    </i>
    <i r="1">
      <x v="81"/>
    </i>
    <i r="1">
      <x v="82"/>
    </i>
    <i r="1">
      <x v="83"/>
    </i>
    <i r="1">
      <x v="84"/>
    </i>
    <i r="1">
      <x v="85"/>
    </i>
    <i r="1">
      <x v="86"/>
    </i>
    <i r="1">
      <x v="87"/>
    </i>
    <i r="1">
      <x v="88"/>
    </i>
    <i r="1">
      <x v="89"/>
    </i>
    <i r="1">
      <x v="90"/>
    </i>
    <i r="1">
      <x v="91"/>
    </i>
    <i r="1">
      <x v="92"/>
    </i>
    <i r="1">
      <x v="93"/>
    </i>
    <i r="1">
      <x v="94"/>
    </i>
    <i r="1">
      <x v="95"/>
    </i>
    <i r="1">
      <x v="96"/>
    </i>
    <i r="1">
      <x v="97"/>
    </i>
    <i r="1">
      <x v="98"/>
    </i>
    <i r="1">
      <x v="99"/>
    </i>
    <i r="1">
      <x v="100"/>
    </i>
    <i r="1">
      <x v="101"/>
    </i>
    <i r="1">
      <x v="102"/>
    </i>
    <i r="1">
      <x v="103"/>
    </i>
    <i r="1">
      <x v="104"/>
    </i>
    <i r="1">
      <x v="144"/>
    </i>
    <i r="1">
      <x v="145"/>
    </i>
    <i r="1">
      <x v="146"/>
    </i>
    <i r="1">
      <x v="147"/>
    </i>
    <i r="1">
      <x v="148"/>
    </i>
    <i r="1">
      <x v="149"/>
    </i>
    <i r="1">
      <x v="150"/>
    </i>
    <i r="1">
      <x v="151"/>
    </i>
    <i r="1">
      <x v="152"/>
    </i>
    <i r="1">
      <x v="153"/>
    </i>
    <i r="1">
      <x v="154"/>
    </i>
    <i r="1">
      <x v="155"/>
    </i>
    <i r="1">
      <x v="156"/>
    </i>
    <i r="1">
      <x v="157"/>
    </i>
    <i r="1">
      <x v="158"/>
    </i>
    <i r="1">
      <x v="159"/>
    </i>
    <i r="1">
      <x v="160"/>
    </i>
    <i r="1">
      <x v="161"/>
    </i>
    <i r="1">
      <x v="162"/>
    </i>
    <i r="1">
      <x v="163"/>
    </i>
    <i r="1">
      <x v="164"/>
    </i>
    <i r="1">
      <x v="165"/>
    </i>
    <i r="1">
      <x v="166"/>
    </i>
    <i r="1">
      <x v="167"/>
    </i>
    <i r="1">
      <x v="168"/>
    </i>
    <i r="1">
      <x v="169"/>
    </i>
    <i r="1">
      <x v="170"/>
    </i>
    <i r="1">
      <x v="171"/>
    </i>
    <i r="1">
      <x v="172"/>
    </i>
    <i r="1">
      <x v="173"/>
    </i>
    <i r="1">
      <x v="174"/>
    </i>
    <i r="1">
      <x v="175"/>
    </i>
    <i r="1">
      <x v="176"/>
    </i>
    <i r="1">
      <x v="177"/>
    </i>
    <i r="1">
      <x v="178"/>
    </i>
    <i r="1">
      <x v="179"/>
    </i>
    <i r="1">
      <x v="180"/>
    </i>
    <i r="1">
      <x v="181"/>
    </i>
    <i r="1">
      <x v="182"/>
    </i>
    <i r="1">
      <x v="183"/>
    </i>
    <i r="1">
      <x v="184"/>
    </i>
    <i r="1">
      <x v="185"/>
    </i>
    <i r="1">
      <x v="186"/>
    </i>
    <i r="1">
      <x v="187"/>
    </i>
    <i r="1">
      <x v="188"/>
    </i>
    <i r="1">
      <x v="189"/>
    </i>
    <i r="1">
      <x v="190"/>
    </i>
    <i r="1">
      <x v="191"/>
    </i>
    <i r="1">
      <x v="192"/>
    </i>
    <i r="1">
      <x v="193"/>
    </i>
    <i r="1">
      <x v="194"/>
    </i>
    <i r="1">
      <x v="195"/>
    </i>
    <i r="1">
      <x v="196"/>
    </i>
    <i r="1">
      <x v="197"/>
    </i>
    <i r="1">
      <x v="198"/>
    </i>
    <i r="1">
      <x v="199"/>
    </i>
    <i r="1">
      <x v="200"/>
    </i>
    <i r="1">
      <x v="201"/>
    </i>
    <i r="1">
      <x v="202"/>
    </i>
    <i r="1">
      <x v="205"/>
    </i>
    <i r="1">
      <x v="206"/>
    </i>
    <i r="1">
      <x v="207"/>
    </i>
    <i r="1">
      <x v="208"/>
    </i>
    <i r="1">
      <x v="209"/>
    </i>
    <i r="1">
      <x v="210"/>
    </i>
    <i r="1">
      <x v="211"/>
    </i>
    <i r="1">
      <x v="212"/>
    </i>
    <i r="1">
      <x v="213"/>
    </i>
    <i r="1">
      <x v="214"/>
    </i>
    <i r="1">
      <x v="215"/>
    </i>
    <i r="1">
      <x v="216"/>
    </i>
    <i r="1">
      <x v="217"/>
    </i>
    <i r="1">
      <x v="218"/>
    </i>
    <i r="1">
      <x v="219"/>
    </i>
    <i r="1">
      <x v="220"/>
    </i>
    <i r="1">
      <x v="221"/>
    </i>
    <i r="1">
      <x v="222"/>
    </i>
    <i r="1">
      <x v="223"/>
    </i>
    <i r="1">
      <x v="224"/>
    </i>
    <i r="1">
      <x v="225"/>
    </i>
    <i r="1">
      <x v="226"/>
    </i>
    <i r="1">
      <x v="227"/>
    </i>
    <i r="1">
      <x v="228"/>
    </i>
    <i r="1">
      <x v="229"/>
    </i>
    <i r="1">
      <x v="230"/>
    </i>
    <i r="1">
      <x v="231"/>
    </i>
    <i r="1">
      <x v="232"/>
    </i>
    <i r="1">
      <x v="233"/>
    </i>
    <i r="1">
      <x v="234"/>
    </i>
    <i r="1">
      <x v="235"/>
    </i>
    <i r="1">
      <x v="236"/>
    </i>
    <i r="1">
      <x v="237"/>
    </i>
    <i r="1">
      <x v="238"/>
    </i>
    <i r="1">
      <x v="239"/>
    </i>
    <i r="1">
      <x v="240"/>
    </i>
    <i r="1">
      <x v="241"/>
    </i>
    <i r="1">
      <x v="242"/>
    </i>
    <i r="1">
      <x v="243"/>
    </i>
    <i r="1">
      <x v="244"/>
    </i>
    <i r="1">
      <x v="245"/>
    </i>
    <i r="1">
      <x v="246"/>
    </i>
    <i r="1">
      <x v="247"/>
    </i>
    <i r="1">
      <x v="248"/>
    </i>
    <i r="1">
      <x v="249"/>
    </i>
    <i r="1">
      <x v="250"/>
    </i>
    <i r="1">
      <x v="251"/>
    </i>
    <i r="1">
      <x v="252"/>
    </i>
    <i r="1">
      <x v="253"/>
    </i>
    <i r="1">
      <x v="254"/>
    </i>
    <i r="1">
      <x v="255"/>
    </i>
    <i r="1">
      <x v="256"/>
    </i>
    <i r="1">
      <x v="257"/>
    </i>
    <i r="1">
      <x v="258"/>
    </i>
    <i r="1">
      <x v="259"/>
    </i>
    <i r="1">
      <x v="260"/>
    </i>
    <i r="1">
      <x v="261"/>
    </i>
    <i r="1">
      <x v="262"/>
    </i>
    <i r="1">
      <x v="263"/>
    </i>
    <i r="1">
      <x v="264"/>
    </i>
    <i r="1">
      <x v="265"/>
    </i>
    <i r="1">
      <x v="266"/>
    </i>
    <i r="1">
      <x v="267"/>
    </i>
    <i r="1">
      <x v="268"/>
    </i>
    <i r="1">
      <x v="269"/>
    </i>
    <i r="1">
      <x v="270"/>
    </i>
    <i r="1">
      <x v="271"/>
    </i>
    <i r="1">
      <x v="272"/>
    </i>
    <i r="1">
      <x v="273"/>
    </i>
    <i r="1">
      <x v="274"/>
    </i>
    <i r="1">
      <x v="275"/>
    </i>
    <i r="1">
      <x v="276"/>
    </i>
    <i r="1">
      <x v="277"/>
    </i>
    <i r="1">
      <x v="278"/>
    </i>
    <i r="1">
      <x v="279"/>
    </i>
    <i r="1">
      <x v="280"/>
    </i>
    <i r="1">
      <x v="281"/>
    </i>
    <i r="1">
      <x v="282"/>
    </i>
    <i r="1">
      <x v="283"/>
    </i>
    <i r="1">
      <x v="284"/>
    </i>
    <i r="1">
      <x v="285"/>
    </i>
    <i r="1">
      <x v="286"/>
    </i>
    <i r="1">
      <x v="287"/>
    </i>
    <i r="1">
      <x v="288"/>
    </i>
    <i r="1">
      <x v="289"/>
    </i>
    <i r="1">
      <x v="290"/>
    </i>
    <i r="1">
      <x v="291"/>
    </i>
    <i r="1">
      <x v="292"/>
    </i>
    <i r="1">
      <x v="293"/>
    </i>
    <i r="1">
      <x v="294"/>
    </i>
    <i r="1">
      <x v="295"/>
    </i>
    <i r="1">
      <x v="296"/>
    </i>
    <i r="1">
      <x v="297"/>
    </i>
    <i r="1">
      <x v="298"/>
    </i>
    <i r="1">
      <x v="299"/>
    </i>
    <i r="1">
      <x v="300"/>
    </i>
    <i r="1">
      <x v="301"/>
    </i>
    <i r="1">
      <x v="302"/>
    </i>
    <i r="1">
      <x v="381"/>
    </i>
    <i r="1">
      <x v="382"/>
    </i>
    <i r="1">
      <x v="383"/>
    </i>
    <i r="1">
      <x v="384"/>
    </i>
    <i r="1">
      <x v="385"/>
    </i>
    <i r="1">
      <x v="386"/>
    </i>
    <i r="1">
      <x v="387"/>
    </i>
    <i r="1">
      <x v="388"/>
    </i>
    <i r="1">
      <x v="389"/>
    </i>
    <i r="1">
      <x v="390"/>
    </i>
    <i r="1">
      <x v="391"/>
    </i>
    <i r="1">
      <x v="392"/>
    </i>
    <i r="1">
      <x v="393"/>
    </i>
    <i r="1">
      <x v="394"/>
    </i>
    <i r="1">
      <x v="395"/>
    </i>
    <i r="1">
      <x v="396"/>
    </i>
    <i r="1">
      <x v="397"/>
    </i>
    <i r="1">
      <x v="398"/>
    </i>
    <i r="1">
      <x v="399"/>
    </i>
    <i r="1">
      <x v="400"/>
    </i>
    <i r="1">
      <x v="401"/>
    </i>
    <i r="1">
      <x v="402"/>
    </i>
    <i r="1">
      <x v="403"/>
    </i>
    <i r="1">
      <x v="404"/>
    </i>
    <i r="1">
      <x v="405"/>
    </i>
    <i r="1">
      <x v="406"/>
    </i>
    <i r="1">
      <x v="407"/>
    </i>
    <i r="1">
      <x v="408"/>
    </i>
    <i r="1">
      <x v="409"/>
    </i>
    <i r="1">
      <x v="410"/>
    </i>
    <i r="1">
      <x v="413"/>
    </i>
    <i r="1">
      <x v="414"/>
    </i>
    <i r="1">
      <x v="415"/>
    </i>
    <i r="1">
      <x v="419"/>
    </i>
    <i r="1">
      <x v="420"/>
    </i>
    <i r="1">
      <x v="421"/>
    </i>
    <i r="1">
      <x v="424"/>
    </i>
    <i r="1">
      <x v="429"/>
    </i>
    <i r="1">
      <x v="430"/>
    </i>
    <i r="1">
      <x v="431"/>
    </i>
    <i r="1">
      <x v="433"/>
    </i>
    <i r="1">
      <x v="434"/>
    </i>
    <i r="1">
      <x v="438"/>
    </i>
    <i r="1">
      <x v="447"/>
    </i>
    <i r="1">
      <x v="448"/>
    </i>
    <i r="1">
      <x v="449"/>
    </i>
    <i r="1">
      <x v="455"/>
    </i>
    <i r="1">
      <x v="456"/>
    </i>
    <i r="1">
      <x v="457"/>
    </i>
    <i r="1">
      <x v="463"/>
    </i>
    <i r="1">
      <x v="464"/>
    </i>
    <i r="1">
      <x v="466"/>
    </i>
    <i r="1">
      <x v="468"/>
    </i>
    <i r="1">
      <x v="469"/>
    </i>
    <i r="1">
      <x v="472"/>
    </i>
    <i r="1">
      <x v="475"/>
    </i>
    <i r="1">
      <x v="476"/>
    </i>
    <i r="1">
      <x v="478"/>
    </i>
    <i r="1">
      <x v="479"/>
    </i>
    <i r="1">
      <x v="480"/>
    </i>
    <i r="1">
      <x v="481"/>
    </i>
    <i r="1">
      <x v="482"/>
    </i>
    <i r="1">
      <x v="483"/>
    </i>
    <i r="1">
      <x v="484"/>
    </i>
    <i r="1">
      <x v="486"/>
    </i>
    <i r="1">
      <x v="491"/>
    </i>
    <i r="1">
      <x v="492"/>
    </i>
    <i r="1">
      <x v="493"/>
    </i>
    <i r="1">
      <x v="494"/>
    </i>
    <i r="1">
      <x v="495"/>
    </i>
    <i r="1">
      <x v="496"/>
    </i>
    <i r="1">
      <x v="497"/>
    </i>
    <i r="1">
      <x v="498"/>
    </i>
    <i r="1">
      <x v="499"/>
    </i>
    <i r="1">
      <x v="500"/>
    </i>
    <i r="1">
      <x v="501"/>
    </i>
    <i r="1">
      <x v="502"/>
    </i>
    <i r="1">
      <x v="503"/>
    </i>
    <i r="1">
      <x v="504"/>
    </i>
    <i r="1">
      <x v="505"/>
    </i>
    <i r="1">
      <x v="506"/>
    </i>
    <i r="1">
      <x v="510"/>
    </i>
    <i r="1">
      <x v="513"/>
    </i>
    <i r="1">
      <x v="514"/>
    </i>
    <i r="1">
      <x v="515"/>
    </i>
    <i r="1">
      <x v="516"/>
    </i>
    <i r="1">
      <x v="517"/>
    </i>
    <i r="1">
      <x v="519"/>
    </i>
    <i r="1">
      <x v="523"/>
    </i>
    <i r="1">
      <x v="534"/>
    </i>
    <i>
      <x v="1"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r="1">
      <x v="12"/>
    </i>
    <i r="1">
      <x v="13"/>
    </i>
    <i r="1">
      <x v="14"/>
    </i>
    <i r="1">
      <x v="15"/>
    </i>
    <i r="1">
      <x v="16"/>
    </i>
    <i r="1">
      <x v="17"/>
    </i>
    <i r="1">
      <x v="18"/>
    </i>
    <i r="1">
      <x v="19"/>
    </i>
    <i r="1">
      <x v="20"/>
    </i>
    <i r="1">
      <x v="21"/>
    </i>
    <i r="1">
      <x v="22"/>
    </i>
    <i r="1">
      <x v="23"/>
    </i>
    <i r="1">
      <x v="24"/>
    </i>
    <i r="1">
      <x v="25"/>
    </i>
    <i r="1">
      <x v="26"/>
    </i>
    <i r="1">
      <x v="40"/>
    </i>
    <i r="1">
      <x v="41"/>
    </i>
    <i r="1">
      <x v="42"/>
    </i>
    <i r="1">
      <x v="43"/>
    </i>
    <i r="1">
      <x v="44"/>
    </i>
    <i r="1">
      <x v="45"/>
    </i>
    <i r="1">
      <x v="46"/>
    </i>
    <i r="1">
      <x v="47"/>
    </i>
    <i r="1">
      <x v="48"/>
    </i>
    <i r="1">
      <x v="49"/>
    </i>
    <i r="1">
      <x v="50"/>
    </i>
    <i r="1">
      <x v="51"/>
    </i>
    <i r="1">
      <x v="52"/>
    </i>
    <i r="1">
      <x v="105"/>
    </i>
    <i r="1">
      <x v="106"/>
    </i>
    <i r="1">
      <x v="107"/>
    </i>
    <i r="1">
      <x v="108"/>
    </i>
    <i r="1">
      <x v="109"/>
    </i>
    <i r="1">
      <x v="110"/>
    </i>
    <i r="1">
      <x v="111"/>
    </i>
    <i r="1">
      <x v="112"/>
    </i>
    <i r="1">
      <x v="113"/>
    </i>
    <i r="1">
      <x v="114"/>
    </i>
    <i r="1">
      <x v="115"/>
    </i>
    <i r="1">
      <x v="116"/>
    </i>
    <i r="1">
      <x v="117"/>
    </i>
    <i r="1">
      <x v="118"/>
    </i>
    <i r="1">
      <x v="119"/>
    </i>
    <i r="1">
      <x v="120"/>
    </i>
    <i r="1">
      <x v="121"/>
    </i>
    <i r="1">
      <x v="122"/>
    </i>
    <i r="1">
      <x v="123"/>
    </i>
    <i r="1">
      <x v="124"/>
    </i>
    <i r="1">
      <x v="125"/>
    </i>
    <i r="1">
      <x v="126"/>
    </i>
    <i r="1">
      <x v="127"/>
    </i>
    <i r="1">
      <x v="128"/>
    </i>
    <i r="1">
      <x v="129"/>
    </i>
    <i r="1">
      <x v="130"/>
    </i>
    <i r="1">
      <x v="131"/>
    </i>
    <i r="1">
      <x v="132"/>
    </i>
    <i r="1">
      <x v="133"/>
    </i>
    <i r="1">
      <x v="134"/>
    </i>
    <i r="1">
      <x v="135"/>
    </i>
    <i r="1">
      <x v="136"/>
    </i>
    <i r="1">
      <x v="137"/>
    </i>
    <i r="1">
      <x v="138"/>
    </i>
    <i r="1">
      <x v="139"/>
    </i>
    <i r="1">
      <x v="140"/>
    </i>
    <i r="1">
      <x v="141"/>
    </i>
    <i r="1">
      <x v="142"/>
    </i>
    <i r="1">
      <x v="143"/>
    </i>
    <i r="1">
      <x v="303"/>
    </i>
    <i r="1">
      <x v="304"/>
    </i>
    <i r="1">
      <x v="305"/>
    </i>
    <i r="1">
      <x v="306"/>
    </i>
    <i r="1">
      <x v="307"/>
    </i>
    <i r="1">
      <x v="308"/>
    </i>
    <i r="1">
      <x v="309"/>
    </i>
    <i r="1">
      <x v="310"/>
    </i>
    <i r="1">
      <x v="311"/>
    </i>
    <i r="1">
      <x v="312"/>
    </i>
    <i r="1">
      <x v="313"/>
    </i>
    <i r="1">
      <x v="314"/>
    </i>
    <i r="1">
      <x v="315"/>
    </i>
    <i r="1">
      <x v="316"/>
    </i>
    <i r="1">
      <x v="317"/>
    </i>
    <i r="1">
      <x v="318"/>
    </i>
    <i r="1">
      <x v="319"/>
    </i>
    <i r="1">
      <x v="320"/>
    </i>
    <i r="1">
      <x v="321"/>
    </i>
    <i r="1">
      <x v="322"/>
    </i>
    <i r="1">
      <x v="323"/>
    </i>
    <i r="1">
      <x v="324"/>
    </i>
    <i r="1">
      <x v="325"/>
    </i>
    <i r="1">
      <x v="326"/>
    </i>
    <i r="1">
      <x v="327"/>
    </i>
    <i r="1">
      <x v="328"/>
    </i>
    <i r="1">
      <x v="329"/>
    </i>
    <i r="1">
      <x v="330"/>
    </i>
    <i r="1">
      <x v="331"/>
    </i>
    <i r="1">
      <x v="332"/>
    </i>
    <i r="1">
      <x v="333"/>
    </i>
    <i r="1">
      <x v="334"/>
    </i>
    <i r="1">
      <x v="335"/>
    </i>
    <i r="1">
      <x v="336"/>
    </i>
    <i r="1">
      <x v="337"/>
    </i>
    <i r="1">
      <x v="338"/>
    </i>
    <i r="1">
      <x v="339"/>
    </i>
    <i r="1">
      <x v="340"/>
    </i>
    <i r="1">
      <x v="341"/>
    </i>
    <i r="1">
      <x v="342"/>
    </i>
    <i r="1">
      <x v="343"/>
    </i>
    <i r="1">
      <x v="344"/>
    </i>
    <i r="1">
      <x v="345"/>
    </i>
    <i r="1">
      <x v="346"/>
    </i>
    <i r="1">
      <x v="347"/>
    </i>
    <i r="1">
      <x v="348"/>
    </i>
    <i r="1">
      <x v="349"/>
    </i>
    <i r="1">
      <x v="350"/>
    </i>
    <i r="1">
      <x v="351"/>
    </i>
    <i r="1">
      <x v="352"/>
    </i>
    <i r="1">
      <x v="353"/>
    </i>
    <i r="1">
      <x v="354"/>
    </i>
    <i r="1">
      <x v="355"/>
    </i>
    <i r="1">
      <x v="356"/>
    </i>
    <i r="1">
      <x v="357"/>
    </i>
    <i r="1">
      <x v="358"/>
    </i>
    <i r="1">
      <x v="359"/>
    </i>
    <i r="1">
      <x v="360"/>
    </i>
    <i r="1">
      <x v="361"/>
    </i>
    <i r="1">
      <x v="362"/>
    </i>
    <i r="1">
      <x v="363"/>
    </i>
    <i r="1">
      <x v="364"/>
    </i>
    <i r="1">
      <x v="365"/>
    </i>
    <i r="1">
      <x v="366"/>
    </i>
    <i r="1">
      <x v="367"/>
    </i>
    <i r="1">
      <x v="368"/>
    </i>
    <i r="1">
      <x v="369"/>
    </i>
    <i r="1">
      <x v="370"/>
    </i>
    <i r="1">
      <x v="371"/>
    </i>
    <i r="1">
      <x v="372"/>
    </i>
    <i r="1">
      <x v="373"/>
    </i>
    <i r="1">
      <x v="374"/>
    </i>
    <i r="1">
      <x v="375"/>
    </i>
    <i r="1">
      <x v="376"/>
    </i>
    <i r="1">
      <x v="377"/>
    </i>
    <i r="1">
      <x v="378"/>
    </i>
    <i r="1">
      <x v="379"/>
    </i>
    <i r="1">
      <x v="380"/>
    </i>
    <i r="1">
      <x v="412"/>
    </i>
    <i r="1">
      <x v="416"/>
    </i>
    <i r="1">
      <x v="417"/>
    </i>
    <i r="1">
      <x v="418"/>
    </i>
    <i r="1">
      <x v="422"/>
    </i>
    <i r="1">
      <x v="423"/>
    </i>
    <i r="1">
      <x v="425"/>
    </i>
    <i r="1">
      <x v="426"/>
    </i>
    <i r="1">
      <x v="427"/>
    </i>
    <i r="1">
      <x v="428"/>
    </i>
    <i r="1">
      <x v="432"/>
    </i>
    <i r="1">
      <x v="435"/>
    </i>
    <i r="1">
      <x v="436"/>
    </i>
    <i r="1">
      <x v="437"/>
    </i>
    <i r="1">
      <x v="439"/>
    </i>
    <i r="1">
      <x v="440"/>
    </i>
    <i r="1">
      <x v="441"/>
    </i>
    <i r="1">
      <x v="442"/>
    </i>
    <i r="1">
      <x v="443"/>
    </i>
    <i r="1">
      <x v="444"/>
    </i>
    <i r="1">
      <x v="445"/>
    </i>
    <i r="1">
      <x v="446"/>
    </i>
    <i r="1">
      <x v="450"/>
    </i>
    <i r="1">
      <x v="451"/>
    </i>
    <i r="1">
      <x v="453"/>
    </i>
    <i r="1">
      <x v="454"/>
    </i>
    <i r="1">
      <x v="458"/>
    </i>
    <i r="1">
      <x v="459"/>
    </i>
    <i r="1">
      <x v="460"/>
    </i>
    <i r="1">
      <x v="461"/>
    </i>
    <i r="1">
      <x v="462"/>
    </i>
    <i r="1">
      <x v="465"/>
    </i>
    <i r="1">
      <x v="467"/>
    </i>
    <i r="1">
      <x v="471"/>
    </i>
    <i r="1">
      <x v="511"/>
    </i>
    <i r="1">
      <x v="512"/>
    </i>
    <i r="1">
      <x v="518"/>
    </i>
    <i r="1">
      <x v="520"/>
    </i>
    <i r="1">
      <x v="521"/>
    </i>
    <i r="1">
      <x v="522"/>
    </i>
    <i r="1">
      <x v="524"/>
    </i>
    <i r="1">
      <x v="525"/>
    </i>
    <i r="1">
      <x v="526"/>
    </i>
    <i r="1">
      <x v="527"/>
    </i>
    <i r="1">
      <x v="528"/>
    </i>
    <i r="1">
      <x v="529"/>
    </i>
    <i r="1">
      <x v="530"/>
    </i>
    <i r="1">
      <x v="531"/>
    </i>
    <i r="1">
      <x v="532"/>
    </i>
    <i r="1">
      <x v="533"/>
    </i>
    <i r="1">
      <x v="535"/>
    </i>
    <i r="1">
      <x v="536"/>
    </i>
    <i>
      <x v="2"/>
    </i>
    <i r="1">
      <x/>
    </i>
    <i r="1">
      <x v="203"/>
    </i>
    <i r="1">
      <x v="204"/>
    </i>
    <i r="1">
      <x v="411"/>
    </i>
    <i r="1">
      <x v="452"/>
    </i>
    <i r="1">
      <x v="470"/>
    </i>
    <i r="1">
      <x v="473"/>
    </i>
    <i r="1">
      <x v="474"/>
    </i>
    <i r="1">
      <x v="477"/>
    </i>
    <i r="1">
      <x v="485"/>
    </i>
    <i r="1">
      <x v="487"/>
    </i>
    <i r="1">
      <x v="488"/>
    </i>
    <i r="1">
      <x v="489"/>
    </i>
    <i r="1">
      <x v="490"/>
    </i>
    <i r="1">
      <x v="507"/>
    </i>
    <i r="1">
      <x v="508"/>
    </i>
    <i r="1">
      <x v="509"/>
    </i>
    <i t="grand">
      <x/>
    </i>
  </rowItems>
  <colItems count="1">
    <i/>
  </colItems>
  <dataFields count="1">
    <dataField name="Count of รายการข้อมูลพื้นฐาน" fld="1" subtotal="count" baseField="0" baseItem="0"/>
  </dataFields>
  <formats count="1">
    <format dxfId="2">
      <pivotArea dataOnly="0" labelOnly="1" outline="0" axis="axisValues" fieldPosition="0"/>
    </format>
  </formats>
  <pivotTableStyleInfo name="PivotStyleLight16" showRowHeaders="1" showColHeaders="1" showRowStripes="0" showColStripes="0" showLastColumn="1"/>
</pivotTableDefinition>
</file>

<file path=xl/pivotTables/pivotTable4.xml><?xml version="1.0" encoding="utf-8"?>
<pivotTableDefinition xmlns="http://schemas.openxmlformats.org/spreadsheetml/2006/main" name="PivotTable52" cacheId="7" applyNumberFormats="0" applyBorderFormats="0" applyFontFormats="0" applyPatternFormats="0" applyAlignmentFormats="0" applyWidthHeightFormats="1" dataCaption="ค่า" updatedVersion="4" minRefreshableVersion="3" useAutoFormatting="1" itemPrintTitles="1" createdVersion="4" indent="0" outline="1" outlineData="1" multipleFieldFilters="0">
  <location ref="D1:E44" firstHeaderRow="1" firstDataRow="1" firstDataCol="1"/>
  <pivotFields count="1">
    <pivotField axis="axisRow" dataField="1" showAll="0" defaultSubtotal="0">
      <items count="42">
        <item x="12"/>
        <item x="19"/>
        <item x="36"/>
        <item x="35"/>
        <item x="23"/>
        <item x="29"/>
        <item x="32"/>
        <item x="30"/>
        <item x="33"/>
        <item x="7"/>
        <item x="34"/>
        <item x="21"/>
        <item x="13"/>
        <item x="10"/>
        <item x="38"/>
        <item x="8"/>
        <item x="3"/>
        <item x="5"/>
        <item x="4"/>
        <item x="18"/>
        <item x="2"/>
        <item x="17"/>
        <item x="16"/>
        <item x="14"/>
        <item x="6"/>
        <item x="25"/>
        <item x="1"/>
        <item x="31"/>
        <item x="41"/>
        <item x="28"/>
        <item x="27"/>
        <item x="22"/>
        <item x="20"/>
        <item x="39"/>
        <item x="26"/>
        <item x="37"/>
        <item x="15"/>
        <item x="24"/>
        <item x="11"/>
        <item x="40"/>
        <item x="9"/>
        <item x="0"/>
      </items>
    </pivotField>
  </pivotFields>
  <rowFields count="1">
    <field x="0"/>
  </rowFields>
  <rowItems count="4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 t="grand">
      <x/>
    </i>
  </rowItems>
  <colItems count="1">
    <i/>
  </colItems>
  <dataFields count="1">
    <dataField name="นับจำนวน ของ หน่วยงานเจ้าของข้อมูล" fld="0" subtotal="count" baseField="0" baseItem="0"/>
  </dataFields>
  <formats count="1">
    <format dxfId="3">
      <pivotArea grandRow="1"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5.xml><?xml version="1.0" encoding="utf-8"?>
<pivotTableDefinition xmlns="http://schemas.openxmlformats.org/spreadsheetml/2006/main" name="PivotTable51" cacheId="6" applyNumberFormats="0" applyBorderFormats="0" applyFontFormats="0" applyPatternFormats="0" applyAlignmentFormats="0" applyWidthHeightFormats="1" dataCaption="ค่า" updatedVersion="4" minRefreshableVersion="3" useAutoFormatting="1" itemPrintTitles="1" createdVersion="4" indent="0" outline="1" outlineData="1" multipleFieldFilters="0">
  <location ref="A1:B33" firstHeaderRow="1" firstDataRow="1" firstDataCol="1"/>
  <pivotFields count="2">
    <pivotField dataField="1" showAll="0"/>
    <pivotField axis="axisRow" showAll="0">
      <items count="32">
        <item x="13"/>
        <item x="5"/>
        <item x="10"/>
        <item x="19"/>
        <item x="7"/>
        <item x="23"/>
        <item x="4"/>
        <item x="28"/>
        <item x="6"/>
        <item x="25"/>
        <item x="21"/>
        <item x="9"/>
        <item x="2"/>
        <item x="16"/>
        <item x="22"/>
        <item x="17"/>
        <item x="29"/>
        <item x="18"/>
        <item x="11"/>
        <item x="26"/>
        <item x="24"/>
        <item x="3"/>
        <item x="27"/>
        <item x="12"/>
        <item x="1"/>
        <item x="15"/>
        <item x="30"/>
        <item x="14"/>
        <item x="20"/>
        <item x="8"/>
        <item x="0"/>
        <item t="default"/>
      </items>
    </pivotField>
  </pivotFields>
  <rowFields count="1">
    <field x="1"/>
  </rowFields>
  <rowItems count="3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 t="grand">
      <x/>
    </i>
  </rowItems>
  <colItems count="1">
    <i/>
  </colItems>
  <dataFields count="1">
    <dataField name="นับจำนวน ของ รายการข้อมูลพื้นฐาน" fld="0" subtotal="count" baseField="0" baseItem="0"/>
  </dataFields>
  <formats count="1">
    <format dxfId="4">
      <pivotArea dataOnly="0" fieldPosition="0">
        <references count="1">
          <reference field="1" count="1">
            <x v="30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6.xml><?xml version="1.0" encoding="utf-8"?>
<pivotTableDefinition xmlns="http://schemas.openxmlformats.org/spreadsheetml/2006/main" name="PivotTable53" cacheId="6" applyNumberFormats="0" applyBorderFormats="0" applyFontFormats="0" applyPatternFormats="0" applyAlignmentFormats="0" applyWidthHeightFormats="1" dataCaption="ค่า" updatedVersion="4" minRefreshableVersion="3" useAutoFormatting="1" itemPrintTitles="1" createdVersion="4" indent="0" outline="1" outlineData="1" multipleFieldFilters="0">
  <location ref="G1:H172" firstHeaderRow="1" firstDataRow="1" firstDataCol="1"/>
  <pivotFields count="2">
    <pivotField axis="axisRow" dataField="1" showAll="0">
      <items count="171">
        <item x="50"/>
        <item x="40"/>
        <item x="54"/>
        <item x="19"/>
        <item x="27"/>
        <item x="35"/>
        <item x="49"/>
        <item x="24"/>
        <item x="33"/>
        <item x="22"/>
        <item x="23"/>
        <item x="21"/>
        <item x="56"/>
        <item x="39"/>
        <item x="55"/>
        <item x="28"/>
        <item x="25"/>
        <item x="44"/>
        <item x="29"/>
        <item x="30"/>
        <item x="46"/>
        <item x="52"/>
        <item x="42"/>
        <item x="31"/>
        <item x="41"/>
        <item x="45"/>
        <item x="18"/>
        <item x="37"/>
        <item x="38"/>
        <item x="43"/>
        <item x="20"/>
        <item x="51"/>
        <item x="34"/>
        <item x="32"/>
        <item x="53"/>
        <item x="68"/>
        <item x="64"/>
        <item x="62"/>
        <item x="59"/>
        <item x="60"/>
        <item x="66"/>
        <item x="58"/>
        <item x="67"/>
        <item x="61"/>
        <item x="65"/>
        <item x="69"/>
        <item x="70"/>
        <item x="63"/>
        <item x="17"/>
        <item x="163"/>
        <item x="118"/>
        <item x="89"/>
        <item x="109"/>
        <item x="119"/>
        <item x="117"/>
        <item x="92"/>
        <item x="147"/>
        <item x="112"/>
        <item x="79"/>
        <item x="113"/>
        <item x="155"/>
        <item x="153"/>
        <item x="154"/>
        <item x="77"/>
        <item x="82"/>
        <item x="81"/>
        <item x="145"/>
        <item x="71"/>
        <item x="76"/>
        <item x="142"/>
        <item x="144"/>
        <item x="132"/>
        <item x="102"/>
        <item x="122"/>
        <item x="123"/>
        <item x="110"/>
        <item x="104"/>
        <item x="134"/>
        <item x="136"/>
        <item x="133"/>
        <item x="135"/>
        <item x="88"/>
        <item x="57"/>
        <item x="78"/>
        <item x="139"/>
        <item x="140"/>
        <item x="169"/>
        <item x="129"/>
        <item x="130"/>
        <item x="90"/>
        <item x="125"/>
        <item x="126"/>
        <item x="128"/>
        <item x="143"/>
        <item x="141"/>
        <item x="86"/>
        <item x="87"/>
        <item x="127"/>
        <item x="74"/>
        <item x="131"/>
        <item x="97"/>
        <item x="96"/>
        <item x="156"/>
        <item x="124"/>
        <item x="80"/>
        <item x="166"/>
        <item x="167"/>
        <item x="84"/>
        <item x="103"/>
        <item x="164"/>
        <item x="6"/>
        <item x="72"/>
        <item x="7"/>
        <item x="8"/>
        <item x="9"/>
        <item x="10"/>
        <item x="73"/>
        <item x="159"/>
        <item x="94"/>
        <item x="157"/>
        <item x="158"/>
        <item x="165"/>
        <item x="162"/>
        <item x="95"/>
        <item x="12"/>
        <item x="14"/>
        <item x="11"/>
        <item x="13"/>
        <item x="48"/>
        <item x="26"/>
        <item x="36"/>
        <item x="15"/>
        <item x="16"/>
        <item x="47"/>
        <item x="1"/>
        <item x="2"/>
        <item x="3"/>
        <item x="5"/>
        <item x="4"/>
        <item x="160"/>
        <item x="161"/>
        <item x="168"/>
        <item x="83"/>
        <item x="114"/>
        <item x="149"/>
        <item x="91"/>
        <item x="99"/>
        <item x="101"/>
        <item x="100"/>
        <item x="93"/>
        <item x="146"/>
        <item x="98"/>
        <item x="105"/>
        <item x="106"/>
        <item x="107"/>
        <item x="75"/>
        <item x="152"/>
        <item x="151"/>
        <item x="150"/>
        <item x="148"/>
        <item x="111"/>
        <item x="137"/>
        <item x="138"/>
        <item x="108"/>
        <item x="115"/>
        <item x="116"/>
        <item x="85"/>
        <item x="121"/>
        <item x="120"/>
        <item x="0"/>
        <item t="default"/>
      </items>
    </pivotField>
    <pivotField showAll="0">
      <items count="32">
        <item x="13"/>
        <item x="5"/>
        <item x="10"/>
        <item x="19"/>
        <item x="7"/>
        <item x="23"/>
        <item x="4"/>
        <item x="28"/>
        <item x="6"/>
        <item x="25"/>
        <item x="21"/>
        <item x="9"/>
        <item x="2"/>
        <item x="16"/>
        <item x="22"/>
        <item x="17"/>
        <item x="29"/>
        <item x="18"/>
        <item x="11"/>
        <item x="26"/>
        <item x="24"/>
        <item x="3"/>
        <item x="27"/>
        <item x="12"/>
        <item x="1"/>
        <item x="15"/>
        <item x="30"/>
        <item x="14"/>
        <item x="20"/>
        <item x="8"/>
        <item x="0"/>
        <item t="default"/>
      </items>
    </pivotField>
  </pivotFields>
  <rowFields count="1">
    <field x="0"/>
  </rowFields>
  <rowItems count="17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>
      <x v="58"/>
    </i>
    <i>
      <x v="59"/>
    </i>
    <i>
      <x v="60"/>
    </i>
    <i>
      <x v="61"/>
    </i>
    <i>
      <x v="62"/>
    </i>
    <i>
      <x v="63"/>
    </i>
    <i>
      <x v="64"/>
    </i>
    <i>
      <x v="65"/>
    </i>
    <i>
      <x v="66"/>
    </i>
    <i>
      <x v="67"/>
    </i>
    <i>
      <x v="68"/>
    </i>
    <i>
      <x v="69"/>
    </i>
    <i>
      <x v="70"/>
    </i>
    <i>
      <x v="71"/>
    </i>
    <i>
      <x v="72"/>
    </i>
    <i>
      <x v="73"/>
    </i>
    <i>
      <x v="74"/>
    </i>
    <i>
      <x v="75"/>
    </i>
    <i>
      <x v="76"/>
    </i>
    <i>
      <x v="77"/>
    </i>
    <i>
      <x v="78"/>
    </i>
    <i>
      <x v="79"/>
    </i>
    <i>
      <x v="80"/>
    </i>
    <i>
      <x v="81"/>
    </i>
    <i>
      <x v="82"/>
    </i>
    <i>
      <x v="83"/>
    </i>
    <i>
      <x v="84"/>
    </i>
    <i>
      <x v="85"/>
    </i>
    <i>
      <x v="86"/>
    </i>
    <i>
      <x v="87"/>
    </i>
    <i>
      <x v="88"/>
    </i>
    <i>
      <x v="89"/>
    </i>
    <i>
      <x v="90"/>
    </i>
    <i>
      <x v="91"/>
    </i>
    <i>
      <x v="92"/>
    </i>
    <i>
      <x v="93"/>
    </i>
    <i>
      <x v="94"/>
    </i>
    <i>
      <x v="95"/>
    </i>
    <i>
      <x v="96"/>
    </i>
    <i>
      <x v="97"/>
    </i>
    <i>
      <x v="98"/>
    </i>
    <i>
      <x v="99"/>
    </i>
    <i>
      <x v="100"/>
    </i>
    <i>
      <x v="101"/>
    </i>
    <i>
      <x v="102"/>
    </i>
    <i>
      <x v="103"/>
    </i>
    <i>
      <x v="104"/>
    </i>
    <i>
      <x v="105"/>
    </i>
    <i>
      <x v="106"/>
    </i>
    <i>
      <x v="107"/>
    </i>
    <i>
      <x v="108"/>
    </i>
    <i>
      <x v="109"/>
    </i>
    <i>
      <x v="110"/>
    </i>
    <i>
      <x v="111"/>
    </i>
    <i>
      <x v="112"/>
    </i>
    <i>
      <x v="113"/>
    </i>
    <i>
      <x v="114"/>
    </i>
    <i>
      <x v="115"/>
    </i>
    <i>
      <x v="116"/>
    </i>
    <i>
      <x v="117"/>
    </i>
    <i>
      <x v="118"/>
    </i>
    <i>
      <x v="119"/>
    </i>
    <i>
      <x v="120"/>
    </i>
    <i>
      <x v="121"/>
    </i>
    <i>
      <x v="122"/>
    </i>
    <i>
      <x v="123"/>
    </i>
    <i>
      <x v="124"/>
    </i>
    <i>
      <x v="125"/>
    </i>
    <i>
      <x v="126"/>
    </i>
    <i>
      <x v="127"/>
    </i>
    <i>
      <x v="128"/>
    </i>
    <i>
      <x v="129"/>
    </i>
    <i>
      <x v="130"/>
    </i>
    <i>
      <x v="131"/>
    </i>
    <i>
      <x v="132"/>
    </i>
    <i>
      <x v="133"/>
    </i>
    <i>
      <x v="134"/>
    </i>
    <i>
      <x v="135"/>
    </i>
    <i>
      <x v="136"/>
    </i>
    <i>
      <x v="137"/>
    </i>
    <i>
      <x v="138"/>
    </i>
    <i>
      <x v="139"/>
    </i>
    <i>
      <x v="140"/>
    </i>
    <i>
      <x v="141"/>
    </i>
    <i>
      <x v="142"/>
    </i>
    <i>
      <x v="143"/>
    </i>
    <i>
      <x v="144"/>
    </i>
    <i>
      <x v="145"/>
    </i>
    <i>
      <x v="146"/>
    </i>
    <i>
      <x v="147"/>
    </i>
    <i>
      <x v="148"/>
    </i>
    <i>
      <x v="149"/>
    </i>
    <i>
      <x v="150"/>
    </i>
    <i>
      <x v="151"/>
    </i>
    <i>
      <x v="152"/>
    </i>
    <i>
      <x v="153"/>
    </i>
    <i>
      <x v="154"/>
    </i>
    <i>
      <x v="155"/>
    </i>
    <i>
      <x v="156"/>
    </i>
    <i>
      <x v="157"/>
    </i>
    <i>
      <x v="158"/>
    </i>
    <i>
      <x v="159"/>
    </i>
    <i>
      <x v="160"/>
    </i>
    <i>
      <x v="161"/>
    </i>
    <i>
      <x v="162"/>
    </i>
    <i>
      <x v="163"/>
    </i>
    <i>
      <x v="164"/>
    </i>
    <i>
      <x v="165"/>
    </i>
    <i>
      <x v="166"/>
    </i>
    <i>
      <x v="167"/>
    </i>
    <i>
      <x v="168"/>
    </i>
    <i>
      <x v="169"/>
    </i>
    <i t="grand">
      <x/>
    </i>
  </rowItems>
  <colItems count="1">
    <i/>
  </colItems>
  <dataFields count="1">
    <dataField name="นับจำนวน ของ รายการข้อมูลพื้นฐาน" fld="0" subtotal="count" baseField="0" baseItem="0"/>
  </dataFields>
  <formats count="1">
    <format dxfId="5">
      <pivotArea dataOnly="0" labelOnly="1" fieldPosition="0">
        <references count="1">
          <reference field="0" count="49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  <x v="14"/>
            <x v="15"/>
            <x v="16"/>
            <x v="17"/>
            <x v="18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6.xml"/><Relationship Id="rId2" Type="http://schemas.openxmlformats.org/officeDocument/2006/relationships/pivotTable" Target="../pivotTables/pivotTable5.xml"/><Relationship Id="rId1" Type="http://schemas.openxmlformats.org/officeDocument/2006/relationships/pivotTable" Target="../pivotTables/pivotTable4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551"/>
  <sheetViews>
    <sheetView zoomScale="80" zoomScaleNormal="80" workbookViewId="0">
      <pane xSplit="4" ySplit="3" topLeftCell="G4" activePane="bottomRight" state="frozen"/>
      <selection pane="topRight" activeCell="E1" sqref="E1"/>
      <selection pane="bottomLeft" activeCell="A4" sqref="A4"/>
      <selection pane="bottomRight" activeCell="M13" sqref="M13"/>
    </sheetView>
  </sheetViews>
  <sheetFormatPr defaultRowHeight="18.75"/>
  <cols>
    <col min="1" max="1" width="4.625" style="4" bestFit="1" customWidth="1"/>
    <col min="2" max="2" width="14.75" style="6" customWidth="1"/>
    <col min="3" max="3" width="49.25" style="3" bestFit="1" customWidth="1"/>
    <col min="4" max="4" width="7.25" style="21" customWidth="1"/>
    <col min="5" max="9" width="9.375" style="9" customWidth="1"/>
    <col min="10" max="11" width="9.375" style="82" customWidth="1"/>
    <col min="12" max="14" width="9.375" style="9" customWidth="1"/>
    <col min="15" max="15" width="39.25" style="9" customWidth="1"/>
    <col min="16" max="16" width="9" style="9"/>
    <col min="17" max="16384" width="9" style="1"/>
  </cols>
  <sheetData>
    <row r="1" spans="1:16" ht="19.5" thickBot="1">
      <c r="A1" s="7" t="s">
        <v>678</v>
      </c>
      <c r="D1" s="18"/>
      <c r="E1" s="8"/>
      <c r="F1" s="8"/>
      <c r="G1" s="8"/>
      <c r="H1" s="8"/>
      <c r="I1" s="8"/>
      <c r="J1" s="70"/>
      <c r="K1" s="70"/>
      <c r="L1" s="8"/>
      <c r="M1" s="8"/>
      <c r="N1" s="8"/>
      <c r="O1" s="8"/>
      <c r="P1" s="8"/>
    </row>
    <row r="2" spans="1:16" s="4" customFormat="1">
      <c r="A2" s="121" t="s">
        <v>0</v>
      </c>
      <c r="B2" s="125" t="s">
        <v>2</v>
      </c>
      <c r="C2" s="119" t="s">
        <v>1</v>
      </c>
      <c r="D2" s="119" t="s">
        <v>112</v>
      </c>
      <c r="E2" s="123" t="s">
        <v>113</v>
      </c>
      <c r="F2" s="124"/>
      <c r="G2" s="124"/>
      <c r="H2" s="124"/>
      <c r="I2" s="124"/>
      <c r="J2" s="124"/>
      <c r="K2" s="124"/>
      <c r="L2" s="124"/>
      <c r="M2" s="124"/>
      <c r="N2" s="107"/>
      <c r="O2" s="119" t="s">
        <v>114</v>
      </c>
      <c r="P2" s="119" t="s">
        <v>109</v>
      </c>
    </row>
    <row r="3" spans="1:16" ht="19.5" thickBot="1">
      <c r="A3" s="122"/>
      <c r="B3" s="126"/>
      <c r="C3" s="120"/>
      <c r="D3" s="120"/>
      <c r="E3" s="10">
        <v>2555</v>
      </c>
      <c r="F3" s="11">
        <v>2556</v>
      </c>
      <c r="G3" s="10">
        <v>2557</v>
      </c>
      <c r="H3" s="11">
        <v>2558</v>
      </c>
      <c r="I3" s="11">
        <v>2559</v>
      </c>
      <c r="J3" s="71">
        <v>2560</v>
      </c>
      <c r="K3" s="71">
        <v>2561</v>
      </c>
      <c r="L3" s="12">
        <v>2562</v>
      </c>
      <c r="M3" s="55">
        <v>2563</v>
      </c>
      <c r="N3" s="12">
        <v>2564</v>
      </c>
      <c r="O3" s="120"/>
      <c r="P3" s="120"/>
    </row>
    <row r="4" spans="1:16" ht="19.5" thickBot="1">
      <c r="A4" s="46">
        <v>1</v>
      </c>
      <c r="B4" s="5" t="s">
        <v>108</v>
      </c>
      <c r="C4" s="2" t="s">
        <v>3</v>
      </c>
      <c r="D4" s="5" t="s">
        <v>115</v>
      </c>
      <c r="E4" s="22" t="s">
        <v>135</v>
      </c>
      <c r="F4" s="22" t="s">
        <v>135</v>
      </c>
      <c r="G4" s="22">
        <v>86192</v>
      </c>
      <c r="H4" s="22">
        <v>85215</v>
      </c>
      <c r="I4" s="22">
        <v>97294</v>
      </c>
      <c r="J4" s="72">
        <v>85215</v>
      </c>
      <c r="K4" s="72">
        <v>107144</v>
      </c>
      <c r="L4" s="22" t="s">
        <v>135</v>
      </c>
      <c r="M4" s="22"/>
      <c r="N4" s="22"/>
      <c r="O4" s="57" t="s">
        <v>158</v>
      </c>
      <c r="P4" s="2"/>
    </row>
    <row r="5" spans="1:16" ht="19.5" thickBot="1">
      <c r="A5" s="33">
        <v>2</v>
      </c>
      <c r="B5" s="13" t="s">
        <v>108</v>
      </c>
      <c r="C5" s="14" t="s">
        <v>4</v>
      </c>
      <c r="D5" s="13" t="s">
        <v>116</v>
      </c>
      <c r="E5" s="23" t="s">
        <v>135</v>
      </c>
      <c r="F5" s="23" t="s">
        <v>135</v>
      </c>
      <c r="G5" s="23">
        <v>107469</v>
      </c>
      <c r="H5" s="23">
        <v>106303</v>
      </c>
      <c r="I5" s="23">
        <v>115274</v>
      </c>
      <c r="J5" s="65">
        <v>121570</v>
      </c>
      <c r="K5" s="65">
        <v>129304</v>
      </c>
      <c r="L5" s="23" t="s">
        <v>135</v>
      </c>
      <c r="M5" s="23"/>
      <c r="N5" s="23"/>
      <c r="O5" s="58" t="s">
        <v>158</v>
      </c>
      <c r="P5" s="14"/>
    </row>
    <row r="6" spans="1:16" ht="19.5" thickBot="1">
      <c r="A6" s="38">
        <v>3</v>
      </c>
      <c r="B6" s="5" t="s">
        <v>108</v>
      </c>
      <c r="C6" s="2" t="s">
        <v>5</v>
      </c>
      <c r="D6" s="5" t="s">
        <v>115</v>
      </c>
      <c r="E6" s="22" t="s">
        <v>135</v>
      </c>
      <c r="F6" s="22" t="s">
        <v>135</v>
      </c>
      <c r="G6" s="22">
        <v>22345</v>
      </c>
      <c r="H6" s="22">
        <v>21812</v>
      </c>
      <c r="I6" s="22">
        <v>20266</v>
      </c>
      <c r="J6" s="72">
        <v>20974</v>
      </c>
      <c r="K6" s="72" t="s">
        <v>135</v>
      </c>
      <c r="L6" s="22" t="s">
        <v>135</v>
      </c>
      <c r="M6" s="22"/>
      <c r="N6" s="22"/>
      <c r="O6" s="57" t="s">
        <v>158</v>
      </c>
      <c r="P6" s="2"/>
    </row>
    <row r="7" spans="1:16" ht="19.5" thickBot="1">
      <c r="A7" s="33">
        <v>4</v>
      </c>
      <c r="B7" s="13" t="s">
        <v>108</v>
      </c>
      <c r="C7" s="14" t="s">
        <v>6</v>
      </c>
      <c r="D7" s="13" t="s">
        <v>115</v>
      </c>
      <c r="E7" s="23" t="s">
        <v>135</v>
      </c>
      <c r="F7" s="23" t="s">
        <v>135</v>
      </c>
      <c r="G7" s="23">
        <v>23113</v>
      </c>
      <c r="H7" s="23">
        <v>20959</v>
      </c>
      <c r="I7" s="23">
        <v>23862</v>
      </c>
      <c r="J7" s="65">
        <v>24006</v>
      </c>
      <c r="K7" s="65" t="s">
        <v>135</v>
      </c>
      <c r="L7" s="23" t="s">
        <v>135</v>
      </c>
      <c r="M7" s="23"/>
      <c r="N7" s="23"/>
      <c r="O7" s="58" t="s">
        <v>158</v>
      </c>
      <c r="P7" s="14"/>
    </row>
    <row r="8" spans="1:16" ht="19.5" thickBot="1">
      <c r="A8" s="47">
        <v>5</v>
      </c>
      <c r="B8" s="5" t="s">
        <v>108</v>
      </c>
      <c r="C8" s="2" t="s">
        <v>7</v>
      </c>
      <c r="D8" s="5" t="s">
        <v>115</v>
      </c>
      <c r="E8" s="22" t="s">
        <v>135</v>
      </c>
      <c r="F8" s="22" t="s">
        <v>135</v>
      </c>
      <c r="G8" s="22">
        <v>9460</v>
      </c>
      <c r="H8" s="22">
        <v>10185</v>
      </c>
      <c r="I8" s="22">
        <v>11061</v>
      </c>
      <c r="J8" s="72">
        <v>11895</v>
      </c>
      <c r="K8" s="72" t="s">
        <v>135</v>
      </c>
      <c r="L8" s="22" t="s">
        <v>135</v>
      </c>
      <c r="M8" s="22"/>
      <c r="N8" s="22"/>
      <c r="O8" s="57" t="s">
        <v>158</v>
      </c>
      <c r="P8" s="2"/>
    </row>
    <row r="9" spans="1:16" ht="20.25" customHeight="1" thickBot="1">
      <c r="A9" s="33">
        <v>6</v>
      </c>
      <c r="B9" s="13" t="s">
        <v>108</v>
      </c>
      <c r="C9" s="14" t="s">
        <v>8</v>
      </c>
      <c r="D9" s="13" t="s">
        <v>117</v>
      </c>
      <c r="E9" s="23">
        <v>2674770</v>
      </c>
      <c r="F9" s="23">
        <v>2675855</v>
      </c>
      <c r="G9" s="23">
        <v>2675104</v>
      </c>
      <c r="H9" s="23">
        <v>2674079</v>
      </c>
      <c r="I9" s="23">
        <v>2674674</v>
      </c>
      <c r="J9" s="65">
        <v>2674231</v>
      </c>
      <c r="K9" s="65" t="s">
        <v>135</v>
      </c>
      <c r="L9" s="23" t="s">
        <v>135</v>
      </c>
      <c r="M9" s="23"/>
      <c r="N9" s="23"/>
      <c r="O9" s="58" t="s">
        <v>159</v>
      </c>
      <c r="P9" s="14"/>
    </row>
    <row r="10" spans="1:16" ht="19.5" thickBot="1">
      <c r="A10" s="38">
        <v>7</v>
      </c>
      <c r="B10" s="5" t="s">
        <v>108</v>
      </c>
      <c r="C10" s="2" t="s">
        <v>9</v>
      </c>
      <c r="D10" s="5" t="s">
        <v>117</v>
      </c>
      <c r="E10" s="22">
        <v>421761</v>
      </c>
      <c r="F10" s="22">
        <v>421639</v>
      </c>
      <c r="G10" s="22">
        <v>421470</v>
      </c>
      <c r="H10" s="22">
        <v>421468</v>
      </c>
      <c r="I10" s="22">
        <v>420939</v>
      </c>
      <c r="J10" s="72">
        <v>421183</v>
      </c>
      <c r="K10" s="72" t="s">
        <v>135</v>
      </c>
      <c r="L10" s="22" t="s">
        <v>135</v>
      </c>
      <c r="M10" s="22"/>
      <c r="N10" s="22"/>
      <c r="O10" s="57" t="s">
        <v>159</v>
      </c>
      <c r="P10" s="2"/>
    </row>
    <row r="11" spans="1:16" ht="19.5" thickBot="1">
      <c r="A11" s="33">
        <v>8</v>
      </c>
      <c r="B11" s="13" t="s">
        <v>108</v>
      </c>
      <c r="C11" s="14" t="s">
        <v>10</v>
      </c>
      <c r="D11" s="13" t="s">
        <v>117</v>
      </c>
      <c r="E11" s="23">
        <v>1577887</v>
      </c>
      <c r="F11" s="23">
        <v>1578158</v>
      </c>
      <c r="G11" s="23">
        <v>1577842</v>
      </c>
      <c r="H11" s="23">
        <v>1577005</v>
      </c>
      <c r="I11" s="23">
        <v>1577624</v>
      </c>
      <c r="J11" s="65">
        <v>1576993</v>
      </c>
      <c r="K11" s="65" t="s">
        <v>135</v>
      </c>
      <c r="L11" s="23" t="s">
        <v>135</v>
      </c>
      <c r="M11" s="23"/>
      <c r="N11" s="23"/>
      <c r="O11" s="58" t="s">
        <v>159</v>
      </c>
      <c r="P11" s="14"/>
    </row>
    <row r="12" spans="1:16" ht="19.5" thickBot="1">
      <c r="A12" s="38">
        <v>9</v>
      </c>
      <c r="B12" s="5" t="s">
        <v>108</v>
      </c>
      <c r="C12" s="2" t="s">
        <v>11</v>
      </c>
      <c r="D12" s="5" t="s">
        <v>117</v>
      </c>
      <c r="E12" s="22">
        <v>308133</v>
      </c>
      <c r="F12" s="22">
        <v>308668</v>
      </c>
      <c r="G12" s="22">
        <v>308398</v>
      </c>
      <c r="H12" s="22">
        <v>308542</v>
      </c>
      <c r="I12" s="22">
        <v>308369</v>
      </c>
      <c r="J12" s="72">
        <v>308690</v>
      </c>
      <c r="K12" s="72" t="s">
        <v>135</v>
      </c>
      <c r="L12" s="22" t="s">
        <v>135</v>
      </c>
      <c r="M12" s="22"/>
      <c r="N12" s="22"/>
      <c r="O12" s="57" t="s">
        <v>159</v>
      </c>
      <c r="P12" s="2"/>
    </row>
    <row r="13" spans="1:16" ht="19.5" thickBot="1">
      <c r="A13" s="33">
        <v>10</v>
      </c>
      <c r="B13" s="13" t="s">
        <v>108</v>
      </c>
      <c r="C13" s="14" t="s">
        <v>12</v>
      </c>
      <c r="D13" s="13" t="s">
        <v>117</v>
      </c>
      <c r="E13" s="23">
        <v>59864</v>
      </c>
      <c r="F13" s="23">
        <v>60012</v>
      </c>
      <c r="G13" s="23">
        <v>60019</v>
      </c>
      <c r="H13" s="23">
        <v>59994</v>
      </c>
      <c r="I13" s="23">
        <v>59994</v>
      </c>
      <c r="J13" s="65">
        <v>59741</v>
      </c>
      <c r="K13" s="65" t="s">
        <v>135</v>
      </c>
      <c r="L13" s="23" t="s">
        <v>135</v>
      </c>
      <c r="M13" s="23"/>
      <c r="N13" s="23"/>
      <c r="O13" s="58" t="s">
        <v>159</v>
      </c>
      <c r="P13" s="14"/>
    </row>
    <row r="14" spans="1:16" ht="19.5" thickBot="1">
      <c r="A14" s="47">
        <v>11</v>
      </c>
      <c r="B14" s="5" t="s">
        <v>108</v>
      </c>
      <c r="C14" s="2" t="s">
        <v>13</v>
      </c>
      <c r="D14" s="5" t="s">
        <v>118</v>
      </c>
      <c r="E14" s="22" t="s">
        <v>135</v>
      </c>
      <c r="F14" s="22">
        <v>325670</v>
      </c>
      <c r="G14" s="22">
        <v>236485</v>
      </c>
      <c r="H14" s="22">
        <v>223276</v>
      </c>
      <c r="I14" s="22">
        <v>229006</v>
      </c>
      <c r="J14" s="72">
        <v>271544</v>
      </c>
      <c r="K14" s="72">
        <v>268578</v>
      </c>
      <c r="L14" s="22" t="s">
        <v>135</v>
      </c>
      <c r="M14" s="22"/>
      <c r="N14" s="22"/>
      <c r="O14" s="57" t="s">
        <v>160</v>
      </c>
      <c r="P14" s="2"/>
    </row>
    <row r="15" spans="1:16" ht="19.5" thickBot="1">
      <c r="A15" s="33">
        <v>12</v>
      </c>
      <c r="B15" s="13" t="s">
        <v>108</v>
      </c>
      <c r="C15" s="14" t="s">
        <v>14</v>
      </c>
      <c r="D15" s="13" t="s">
        <v>118</v>
      </c>
      <c r="E15" s="23" t="s">
        <v>135</v>
      </c>
      <c r="F15" s="23">
        <v>188211</v>
      </c>
      <c r="G15" s="23">
        <v>204995</v>
      </c>
      <c r="H15" s="23">
        <v>1631</v>
      </c>
      <c r="I15" s="23">
        <v>8474</v>
      </c>
      <c r="J15" s="65">
        <v>33891</v>
      </c>
      <c r="K15" s="65">
        <v>18290</v>
      </c>
      <c r="L15" s="23" t="s">
        <v>135</v>
      </c>
      <c r="M15" s="23"/>
      <c r="N15" s="23"/>
      <c r="O15" s="58" t="s">
        <v>160</v>
      </c>
      <c r="P15" s="14"/>
    </row>
    <row r="16" spans="1:16" ht="19.5" thickBot="1">
      <c r="A16" s="38">
        <v>13</v>
      </c>
      <c r="B16" s="5" t="s">
        <v>108</v>
      </c>
      <c r="C16" s="2" t="s">
        <v>15</v>
      </c>
      <c r="D16" s="5" t="s">
        <v>119</v>
      </c>
      <c r="E16" s="22" t="s">
        <v>135</v>
      </c>
      <c r="F16" s="22">
        <v>690</v>
      </c>
      <c r="G16" s="22">
        <v>604</v>
      </c>
      <c r="H16" s="22">
        <v>602</v>
      </c>
      <c r="I16" s="22">
        <v>612</v>
      </c>
      <c r="J16" s="72">
        <v>582</v>
      </c>
      <c r="K16" s="72">
        <v>678</v>
      </c>
      <c r="L16" s="22" t="s">
        <v>135</v>
      </c>
      <c r="M16" s="22"/>
      <c r="N16" s="22"/>
      <c r="O16" s="57" t="s">
        <v>160</v>
      </c>
      <c r="P16" s="2"/>
    </row>
    <row r="17" spans="1:16" ht="19.5" thickBot="1">
      <c r="A17" s="69">
        <v>14</v>
      </c>
      <c r="B17" s="13" t="s">
        <v>108</v>
      </c>
      <c r="C17" s="14" t="s">
        <v>16</v>
      </c>
      <c r="D17" s="13" t="s">
        <v>119</v>
      </c>
      <c r="E17" s="23" t="s">
        <v>135</v>
      </c>
      <c r="F17" s="23">
        <v>785</v>
      </c>
      <c r="G17" s="23">
        <v>872</v>
      </c>
      <c r="H17" s="23">
        <v>616</v>
      </c>
      <c r="I17" s="23">
        <v>719</v>
      </c>
      <c r="J17" s="65">
        <v>507</v>
      </c>
      <c r="K17" s="65">
        <v>820</v>
      </c>
      <c r="L17" s="23" t="s">
        <v>135</v>
      </c>
      <c r="M17" s="23"/>
      <c r="N17" s="23"/>
      <c r="O17" s="58" t="s">
        <v>160</v>
      </c>
      <c r="P17" s="14"/>
    </row>
    <row r="18" spans="1:16" s="17" customFormat="1" ht="19.5" thickBot="1">
      <c r="A18" s="46">
        <v>15</v>
      </c>
      <c r="B18" s="5" t="s">
        <v>108</v>
      </c>
      <c r="C18" s="16" t="s">
        <v>126</v>
      </c>
      <c r="D18" s="15" t="s">
        <v>118</v>
      </c>
      <c r="E18" s="24" t="s">
        <v>135</v>
      </c>
      <c r="F18" s="24">
        <v>11848737</v>
      </c>
      <c r="G18" s="24">
        <f>SUM(G19:G27)</f>
        <v>9347585</v>
      </c>
      <c r="H18" s="24">
        <f t="shared" ref="H18:K18" si="0">SUM(H19:H27)</f>
        <v>8034441</v>
      </c>
      <c r="I18" s="24">
        <f t="shared" si="0"/>
        <v>7519078</v>
      </c>
      <c r="J18" s="66">
        <f t="shared" si="0"/>
        <v>7100100</v>
      </c>
      <c r="K18" s="66">
        <f t="shared" si="0"/>
        <v>8157007</v>
      </c>
      <c r="L18" s="24" t="s">
        <v>135</v>
      </c>
      <c r="M18" s="24"/>
      <c r="N18" s="24"/>
      <c r="O18" s="59" t="s">
        <v>160</v>
      </c>
      <c r="P18" s="16"/>
    </row>
    <row r="19" spans="1:16" s="17" customFormat="1" ht="19.5" thickBot="1">
      <c r="A19" s="46">
        <v>15</v>
      </c>
      <c r="B19" s="15" t="s">
        <v>108</v>
      </c>
      <c r="C19" s="16" t="s">
        <v>404</v>
      </c>
      <c r="D19" s="15" t="s">
        <v>118</v>
      </c>
      <c r="E19" s="24" t="s">
        <v>135</v>
      </c>
      <c r="F19" s="24">
        <v>9593492</v>
      </c>
      <c r="G19" s="24">
        <v>7779113</v>
      </c>
      <c r="H19" s="24">
        <v>6899494</v>
      </c>
      <c r="I19" s="24">
        <v>5880522</v>
      </c>
      <c r="J19" s="66">
        <v>5931911</v>
      </c>
      <c r="K19" s="66">
        <v>6862761</v>
      </c>
      <c r="L19" s="24" t="s">
        <v>135</v>
      </c>
      <c r="M19" s="24"/>
      <c r="N19" s="24"/>
      <c r="O19" s="59" t="s">
        <v>160</v>
      </c>
      <c r="P19" s="16"/>
    </row>
    <row r="20" spans="1:16" s="17" customFormat="1" ht="19.5" thickBot="1">
      <c r="A20" s="46">
        <v>15</v>
      </c>
      <c r="B20" s="15" t="s">
        <v>108</v>
      </c>
      <c r="C20" s="16" t="s">
        <v>405</v>
      </c>
      <c r="D20" s="15" t="s">
        <v>118</v>
      </c>
      <c r="E20" s="24" t="s">
        <v>135</v>
      </c>
      <c r="F20" s="24">
        <v>2040293</v>
      </c>
      <c r="G20" s="24">
        <v>1401398</v>
      </c>
      <c r="H20" s="24">
        <v>1070078</v>
      </c>
      <c r="I20" s="24">
        <v>1512391</v>
      </c>
      <c r="J20" s="66">
        <v>1032530</v>
      </c>
      <c r="K20" s="66">
        <v>1196495</v>
      </c>
      <c r="L20" s="24" t="s">
        <v>135</v>
      </c>
      <c r="M20" s="24"/>
      <c r="N20" s="24"/>
      <c r="O20" s="59" t="s">
        <v>160</v>
      </c>
      <c r="P20" s="16"/>
    </row>
    <row r="21" spans="1:16" s="17" customFormat="1" ht="19.5" thickBot="1">
      <c r="A21" s="46">
        <v>15</v>
      </c>
      <c r="B21" s="15" t="s">
        <v>108</v>
      </c>
      <c r="C21" s="16" t="s">
        <v>406</v>
      </c>
      <c r="D21" s="15" t="s">
        <v>118</v>
      </c>
      <c r="E21" s="24" t="s">
        <v>135</v>
      </c>
      <c r="F21" s="24">
        <v>89341</v>
      </c>
      <c r="G21" s="24">
        <v>71862</v>
      </c>
      <c r="H21" s="24">
        <v>2594</v>
      </c>
      <c r="I21" s="24">
        <v>57058</v>
      </c>
      <c r="J21" s="66">
        <v>58068</v>
      </c>
      <c r="K21" s="66">
        <v>40346</v>
      </c>
      <c r="L21" s="24" t="s">
        <v>135</v>
      </c>
      <c r="M21" s="24"/>
      <c r="N21" s="24"/>
      <c r="O21" s="59" t="s">
        <v>160</v>
      </c>
      <c r="P21" s="16"/>
    </row>
    <row r="22" spans="1:16" s="17" customFormat="1" ht="19.5" thickBot="1">
      <c r="A22" s="46">
        <v>15</v>
      </c>
      <c r="B22" s="15" t="s">
        <v>108</v>
      </c>
      <c r="C22" s="16" t="s">
        <v>407</v>
      </c>
      <c r="D22" s="15" t="s">
        <v>118</v>
      </c>
      <c r="E22" s="24" t="s">
        <v>135</v>
      </c>
      <c r="F22" s="24">
        <v>121415</v>
      </c>
      <c r="G22" s="24">
        <v>91907</v>
      </c>
      <c r="H22" s="24">
        <v>60918</v>
      </c>
      <c r="I22" s="24">
        <v>67607</v>
      </c>
      <c r="J22" s="66">
        <v>75833</v>
      </c>
      <c r="K22" s="66">
        <v>57405</v>
      </c>
      <c r="L22" s="24" t="s">
        <v>135</v>
      </c>
      <c r="M22" s="24"/>
      <c r="N22" s="24"/>
      <c r="O22" s="59" t="s">
        <v>160</v>
      </c>
      <c r="P22" s="16"/>
    </row>
    <row r="23" spans="1:16" s="17" customFormat="1" ht="19.5" thickBot="1">
      <c r="A23" s="46">
        <v>15</v>
      </c>
      <c r="B23" s="15" t="s">
        <v>108</v>
      </c>
      <c r="C23" s="16" t="s">
        <v>408</v>
      </c>
      <c r="D23" s="15" t="s">
        <v>118</v>
      </c>
      <c r="E23" s="24" t="s">
        <v>135</v>
      </c>
      <c r="F23" s="24">
        <v>326</v>
      </c>
      <c r="G23" s="24">
        <v>148</v>
      </c>
      <c r="H23" s="24" t="s">
        <v>135</v>
      </c>
      <c r="I23" s="24">
        <v>32</v>
      </c>
      <c r="J23" s="66" t="s">
        <v>135</v>
      </c>
      <c r="K23" s="66" t="s">
        <v>135</v>
      </c>
      <c r="L23" s="24" t="s">
        <v>135</v>
      </c>
      <c r="M23" s="24"/>
      <c r="N23" s="24"/>
      <c r="O23" s="59" t="s">
        <v>160</v>
      </c>
      <c r="P23" s="16"/>
    </row>
    <row r="24" spans="1:16" s="17" customFormat="1" ht="19.5" thickBot="1">
      <c r="A24" s="46">
        <v>15</v>
      </c>
      <c r="B24" s="15" t="s">
        <v>108</v>
      </c>
      <c r="C24" s="16" t="s">
        <v>409</v>
      </c>
      <c r="D24" s="15" t="s">
        <v>118</v>
      </c>
      <c r="E24" s="24" t="s">
        <v>135</v>
      </c>
      <c r="F24" s="24">
        <v>1154</v>
      </c>
      <c r="G24" s="24">
        <v>810</v>
      </c>
      <c r="H24" s="24">
        <v>39</v>
      </c>
      <c r="I24" s="24">
        <v>201</v>
      </c>
      <c r="J24" s="66">
        <v>225</v>
      </c>
      <c r="K24" s="66" t="s">
        <v>135</v>
      </c>
      <c r="L24" s="24" t="s">
        <v>135</v>
      </c>
      <c r="M24" s="24"/>
      <c r="N24" s="24"/>
      <c r="O24" s="59" t="s">
        <v>160</v>
      </c>
      <c r="P24" s="16"/>
    </row>
    <row r="25" spans="1:16" s="17" customFormat="1" ht="19.5" thickBot="1">
      <c r="A25" s="46">
        <v>15</v>
      </c>
      <c r="B25" s="15" t="s">
        <v>108</v>
      </c>
      <c r="C25" s="16" t="s">
        <v>410</v>
      </c>
      <c r="D25" s="15" t="s">
        <v>118</v>
      </c>
      <c r="E25" s="24" t="s">
        <v>135</v>
      </c>
      <c r="F25" s="24">
        <v>1295</v>
      </c>
      <c r="G25" s="24">
        <v>106</v>
      </c>
      <c r="H25" s="24">
        <v>57</v>
      </c>
      <c r="I25" s="24">
        <v>6</v>
      </c>
      <c r="J25" s="66">
        <v>6</v>
      </c>
      <c r="K25" s="66" t="s">
        <v>135</v>
      </c>
      <c r="L25" s="24" t="s">
        <v>135</v>
      </c>
      <c r="M25" s="24"/>
      <c r="N25" s="24"/>
      <c r="O25" s="59" t="s">
        <v>160</v>
      </c>
      <c r="P25" s="16"/>
    </row>
    <row r="26" spans="1:16" s="17" customFormat="1" ht="19.5" thickBot="1">
      <c r="A26" s="46">
        <v>15</v>
      </c>
      <c r="B26" s="15" t="s">
        <v>108</v>
      </c>
      <c r="C26" s="16" t="s">
        <v>411</v>
      </c>
      <c r="D26" s="15" t="s">
        <v>118</v>
      </c>
      <c r="E26" s="24" t="s">
        <v>135</v>
      </c>
      <c r="F26" s="24">
        <v>186</v>
      </c>
      <c r="G26" s="24">
        <v>71</v>
      </c>
      <c r="H26" s="24">
        <v>10</v>
      </c>
      <c r="I26" s="24">
        <v>10</v>
      </c>
      <c r="J26" s="66" t="s">
        <v>135</v>
      </c>
      <c r="K26" s="66" t="s">
        <v>135</v>
      </c>
      <c r="L26" s="24" t="s">
        <v>135</v>
      </c>
      <c r="M26" s="24"/>
      <c r="N26" s="24"/>
      <c r="O26" s="59" t="s">
        <v>160</v>
      </c>
      <c r="P26" s="16"/>
    </row>
    <row r="27" spans="1:16" s="17" customFormat="1" ht="19.5" thickBot="1">
      <c r="A27" s="46">
        <v>15</v>
      </c>
      <c r="B27" s="15" t="s">
        <v>108</v>
      </c>
      <c r="C27" s="16" t="s">
        <v>412</v>
      </c>
      <c r="D27" s="15" t="s">
        <v>118</v>
      </c>
      <c r="E27" s="24" t="s">
        <v>135</v>
      </c>
      <c r="F27" s="24">
        <v>1235</v>
      </c>
      <c r="G27" s="24">
        <v>2170</v>
      </c>
      <c r="H27" s="24">
        <v>1251</v>
      </c>
      <c r="I27" s="24">
        <v>1251</v>
      </c>
      <c r="J27" s="66">
        <v>1527</v>
      </c>
      <c r="K27" s="66" t="s">
        <v>135</v>
      </c>
      <c r="L27" s="24" t="s">
        <v>135</v>
      </c>
      <c r="M27" s="24"/>
      <c r="N27" s="24"/>
      <c r="O27" s="59" t="s">
        <v>160</v>
      </c>
      <c r="P27" s="16"/>
    </row>
    <row r="28" spans="1:16" ht="19.5" thickBot="1">
      <c r="A28" s="33">
        <v>16</v>
      </c>
      <c r="B28" s="13" t="s">
        <v>108</v>
      </c>
      <c r="C28" s="14" t="s">
        <v>127</v>
      </c>
      <c r="D28" s="13" t="s">
        <v>119</v>
      </c>
      <c r="E28" s="23" t="s">
        <v>135</v>
      </c>
      <c r="F28" s="23"/>
      <c r="G28" s="23"/>
      <c r="H28" s="23"/>
      <c r="I28" s="23"/>
      <c r="J28" s="65"/>
      <c r="K28" s="65"/>
      <c r="L28" s="23" t="s">
        <v>135</v>
      </c>
      <c r="M28" s="23"/>
      <c r="N28" s="23"/>
      <c r="O28" s="58" t="s">
        <v>160</v>
      </c>
      <c r="P28" s="14"/>
    </row>
    <row r="29" spans="1:16" ht="19.5" thickBot="1">
      <c r="A29" s="33">
        <v>16</v>
      </c>
      <c r="B29" s="13" t="s">
        <v>108</v>
      </c>
      <c r="C29" s="14" t="s">
        <v>255</v>
      </c>
      <c r="D29" s="13" t="s">
        <v>119</v>
      </c>
      <c r="E29" s="23" t="s">
        <v>135</v>
      </c>
      <c r="F29" s="23">
        <v>11229</v>
      </c>
      <c r="G29" s="23">
        <v>21828</v>
      </c>
      <c r="H29" s="23">
        <v>19090</v>
      </c>
      <c r="I29" s="23">
        <v>9070</v>
      </c>
      <c r="J29" s="65">
        <v>10254</v>
      </c>
      <c r="K29" s="65">
        <v>9608.93</v>
      </c>
      <c r="L29" s="23" t="s">
        <v>135</v>
      </c>
      <c r="M29" s="23"/>
      <c r="N29" s="23"/>
      <c r="O29" s="58" t="s">
        <v>160</v>
      </c>
      <c r="P29" s="14"/>
    </row>
    <row r="30" spans="1:16" ht="19.5" thickBot="1">
      <c r="A30" s="33">
        <v>16</v>
      </c>
      <c r="B30" s="13" t="s">
        <v>108</v>
      </c>
      <c r="C30" s="14" t="s">
        <v>256</v>
      </c>
      <c r="D30" s="13" t="s">
        <v>119</v>
      </c>
      <c r="E30" s="23" t="s">
        <v>135</v>
      </c>
      <c r="F30" s="23">
        <v>3685</v>
      </c>
      <c r="G30" s="23">
        <v>3374</v>
      </c>
      <c r="H30" s="23">
        <v>3277</v>
      </c>
      <c r="I30" s="23">
        <v>3191</v>
      </c>
      <c r="J30" s="65">
        <v>3375</v>
      </c>
      <c r="K30" s="65">
        <v>3102</v>
      </c>
      <c r="L30" s="23" t="s">
        <v>135</v>
      </c>
      <c r="M30" s="23"/>
      <c r="N30" s="23"/>
      <c r="O30" s="58" t="s">
        <v>160</v>
      </c>
      <c r="P30" s="14"/>
    </row>
    <row r="31" spans="1:16" ht="19.5" thickBot="1">
      <c r="A31" s="33">
        <v>16</v>
      </c>
      <c r="B31" s="13" t="s">
        <v>108</v>
      </c>
      <c r="C31" s="14" t="s">
        <v>257</v>
      </c>
      <c r="D31" s="13" t="s">
        <v>119</v>
      </c>
      <c r="E31" s="23" t="s">
        <v>135</v>
      </c>
      <c r="F31" s="23">
        <v>812</v>
      </c>
      <c r="G31" s="23">
        <v>944</v>
      </c>
      <c r="H31" s="23">
        <v>55</v>
      </c>
      <c r="I31" s="23">
        <v>678</v>
      </c>
      <c r="J31" s="65">
        <v>808</v>
      </c>
      <c r="K31" s="65">
        <v>904</v>
      </c>
      <c r="L31" s="23" t="s">
        <v>135</v>
      </c>
      <c r="M31" s="23"/>
      <c r="N31" s="23"/>
      <c r="O31" s="58" t="s">
        <v>160</v>
      </c>
      <c r="P31" s="14"/>
    </row>
    <row r="32" spans="1:16" ht="19.5" thickBot="1">
      <c r="A32" s="33">
        <v>16</v>
      </c>
      <c r="B32" s="13" t="s">
        <v>108</v>
      </c>
      <c r="C32" s="14" t="s">
        <v>258</v>
      </c>
      <c r="D32" s="13" t="s">
        <v>119</v>
      </c>
      <c r="E32" s="23" t="s">
        <v>135</v>
      </c>
      <c r="F32" s="23">
        <v>4430</v>
      </c>
      <c r="G32" s="23">
        <v>3419</v>
      </c>
      <c r="H32" s="23">
        <v>3188</v>
      </c>
      <c r="I32" s="23">
        <v>3265</v>
      </c>
      <c r="J32" s="65">
        <v>3477</v>
      </c>
      <c r="K32" s="65">
        <v>2589</v>
      </c>
      <c r="L32" s="23" t="s">
        <v>135</v>
      </c>
      <c r="M32" s="23"/>
      <c r="N32" s="23"/>
      <c r="O32" s="58" t="s">
        <v>160</v>
      </c>
      <c r="P32" s="14"/>
    </row>
    <row r="33" spans="1:16" ht="19.5" thickBot="1">
      <c r="A33" s="33">
        <v>16</v>
      </c>
      <c r="B33" s="13" t="s">
        <v>108</v>
      </c>
      <c r="C33" s="14" t="s">
        <v>259</v>
      </c>
      <c r="D33" s="13" t="s">
        <v>119</v>
      </c>
      <c r="E33" s="23" t="s">
        <v>135</v>
      </c>
      <c r="F33" s="23">
        <v>386</v>
      </c>
      <c r="G33" s="23">
        <v>331</v>
      </c>
      <c r="H33" s="23" t="s">
        <v>135</v>
      </c>
      <c r="I33" s="23">
        <v>237</v>
      </c>
      <c r="J33" s="65" t="s">
        <v>135</v>
      </c>
      <c r="K33" s="65" t="s">
        <v>135</v>
      </c>
      <c r="L33" s="23" t="s">
        <v>135</v>
      </c>
      <c r="M33" s="23"/>
      <c r="N33" s="23"/>
      <c r="O33" s="58" t="s">
        <v>160</v>
      </c>
      <c r="P33" s="14"/>
    </row>
    <row r="34" spans="1:16" ht="19.5" thickBot="1">
      <c r="A34" s="33">
        <v>16</v>
      </c>
      <c r="B34" s="13" t="s">
        <v>108</v>
      </c>
      <c r="C34" s="14" t="s">
        <v>260</v>
      </c>
      <c r="D34" s="13" t="s">
        <v>119</v>
      </c>
      <c r="E34" s="23" t="s">
        <v>135</v>
      </c>
      <c r="F34" s="23">
        <v>214</v>
      </c>
      <c r="G34" s="23">
        <v>283</v>
      </c>
      <c r="H34" s="23">
        <v>130</v>
      </c>
      <c r="I34" s="23">
        <v>99</v>
      </c>
      <c r="J34" s="65">
        <v>450</v>
      </c>
      <c r="K34" s="65" t="s">
        <v>135</v>
      </c>
      <c r="L34" s="23" t="s">
        <v>135</v>
      </c>
      <c r="M34" s="23"/>
      <c r="N34" s="23"/>
      <c r="O34" s="58" t="s">
        <v>160</v>
      </c>
      <c r="P34" s="14"/>
    </row>
    <row r="35" spans="1:16" ht="19.5" thickBot="1">
      <c r="A35" s="33">
        <v>16</v>
      </c>
      <c r="B35" s="13" t="s">
        <v>108</v>
      </c>
      <c r="C35" s="14" t="s">
        <v>261</v>
      </c>
      <c r="D35" s="13" t="s">
        <v>119</v>
      </c>
      <c r="E35" s="23" t="s">
        <v>135</v>
      </c>
      <c r="F35" s="23">
        <v>1691</v>
      </c>
      <c r="G35" s="23">
        <v>739</v>
      </c>
      <c r="H35" s="23">
        <v>4071</v>
      </c>
      <c r="I35" s="23">
        <v>407</v>
      </c>
      <c r="J35" s="65">
        <v>829</v>
      </c>
      <c r="K35" s="65" t="s">
        <v>135</v>
      </c>
      <c r="L35" s="23" t="s">
        <v>135</v>
      </c>
      <c r="M35" s="23"/>
      <c r="N35" s="23"/>
      <c r="O35" s="58" t="s">
        <v>160</v>
      </c>
      <c r="P35" s="14"/>
    </row>
    <row r="36" spans="1:16" ht="19.5" thickBot="1">
      <c r="A36" s="33">
        <v>16</v>
      </c>
      <c r="B36" s="13" t="s">
        <v>108</v>
      </c>
      <c r="C36" s="14" t="s">
        <v>262</v>
      </c>
      <c r="D36" s="13" t="s">
        <v>119</v>
      </c>
      <c r="E36" s="23" t="s">
        <v>135</v>
      </c>
      <c r="F36" s="23">
        <v>125</v>
      </c>
      <c r="G36" s="23">
        <v>233</v>
      </c>
      <c r="H36" s="23">
        <v>80</v>
      </c>
      <c r="I36" s="23">
        <v>80</v>
      </c>
      <c r="J36" s="65" t="s">
        <v>135</v>
      </c>
      <c r="K36" s="65" t="s">
        <v>135</v>
      </c>
      <c r="L36" s="23" t="s">
        <v>135</v>
      </c>
      <c r="M36" s="23"/>
      <c r="N36" s="23"/>
      <c r="O36" s="58" t="s">
        <v>160</v>
      </c>
      <c r="P36" s="14"/>
    </row>
    <row r="37" spans="1:16" ht="19.5" thickBot="1">
      <c r="A37" s="33">
        <v>16</v>
      </c>
      <c r="B37" s="13" t="s">
        <v>108</v>
      </c>
      <c r="C37" s="14" t="s">
        <v>263</v>
      </c>
      <c r="D37" s="13" t="s">
        <v>119</v>
      </c>
      <c r="E37" s="23" t="s">
        <v>135</v>
      </c>
      <c r="F37" s="23">
        <v>3081</v>
      </c>
      <c r="G37" s="23">
        <v>3365</v>
      </c>
      <c r="H37" s="23">
        <v>3008</v>
      </c>
      <c r="I37" s="23">
        <v>3008</v>
      </c>
      <c r="J37" s="65">
        <v>3635</v>
      </c>
      <c r="K37" s="65" t="s">
        <v>135</v>
      </c>
      <c r="L37" s="23" t="s">
        <v>135</v>
      </c>
      <c r="M37" s="23"/>
      <c r="N37" s="23"/>
      <c r="O37" s="58" t="s">
        <v>160</v>
      </c>
      <c r="P37" s="14"/>
    </row>
    <row r="38" spans="1:16" s="17" customFormat="1" ht="19.5" thickBot="1">
      <c r="A38" s="34">
        <v>17</v>
      </c>
      <c r="B38" s="37" t="s">
        <v>108</v>
      </c>
      <c r="C38" s="35" t="s">
        <v>121</v>
      </c>
      <c r="D38" s="36" t="s">
        <v>118</v>
      </c>
      <c r="E38" s="53" t="s">
        <v>135</v>
      </c>
      <c r="F38" s="53">
        <v>65021</v>
      </c>
      <c r="G38" s="53">
        <f>SUM(G39:G48)</f>
        <v>211867</v>
      </c>
      <c r="H38" s="53">
        <f t="shared" ref="H38:K38" si="1">SUM(H39:H48)</f>
        <v>174348</v>
      </c>
      <c r="I38" s="53">
        <f t="shared" si="1"/>
        <v>82104</v>
      </c>
      <c r="J38" s="73">
        <f t="shared" si="1"/>
        <v>168509</v>
      </c>
      <c r="K38" s="73">
        <f t="shared" si="1"/>
        <v>109573</v>
      </c>
      <c r="L38" s="53" t="s">
        <v>135</v>
      </c>
      <c r="M38" s="53"/>
      <c r="N38" s="53"/>
      <c r="O38" s="60" t="s">
        <v>160</v>
      </c>
      <c r="P38" s="54"/>
    </row>
    <row r="39" spans="1:16" s="17" customFormat="1" ht="19.5" thickBot="1">
      <c r="A39" s="34">
        <v>17</v>
      </c>
      <c r="B39" s="37" t="s">
        <v>108</v>
      </c>
      <c r="C39" s="35" t="s">
        <v>400</v>
      </c>
      <c r="D39" s="36" t="s">
        <v>118</v>
      </c>
      <c r="E39" s="53" t="s">
        <v>135</v>
      </c>
      <c r="F39" s="53">
        <v>40621</v>
      </c>
      <c r="G39" s="53">
        <v>148821</v>
      </c>
      <c r="H39" s="53">
        <v>128020</v>
      </c>
      <c r="I39" s="53">
        <v>45323</v>
      </c>
      <c r="J39" s="73">
        <v>117028</v>
      </c>
      <c r="K39" s="73">
        <v>102781</v>
      </c>
      <c r="L39" s="53" t="s">
        <v>135</v>
      </c>
      <c r="M39" s="53"/>
      <c r="N39" s="53"/>
      <c r="O39" s="60" t="s">
        <v>160</v>
      </c>
      <c r="P39" s="54"/>
    </row>
    <row r="40" spans="1:16" s="17" customFormat="1" ht="19.5" thickBot="1">
      <c r="A40" s="34">
        <v>17</v>
      </c>
      <c r="B40" s="37" t="s">
        <v>108</v>
      </c>
      <c r="C40" s="35" t="s">
        <v>264</v>
      </c>
      <c r="D40" s="36" t="s">
        <v>118</v>
      </c>
      <c r="E40" s="53" t="s">
        <v>135</v>
      </c>
      <c r="F40" s="53">
        <v>4567</v>
      </c>
      <c r="G40" s="53">
        <v>7638</v>
      </c>
      <c r="H40" s="53">
        <v>3740</v>
      </c>
      <c r="I40" s="53">
        <v>8356</v>
      </c>
      <c r="J40" s="73">
        <v>15240</v>
      </c>
      <c r="K40" s="73" t="s">
        <v>135</v>
      </c>
      <c r="L40" s="53" t="s">
        <v>135</v>
      </c>
      <c r="M40" s="53"/>
      <c r="N40" s="53"/>
      <c r="O40" s="60" t="s">
        <v>160</v>
      </c>
      <c r="P40" s="54"/>
    </row>
    <row r="41" spans="1:16" s="17" customFormat="1" ht="19.5" thickBot="1">
      <c r="A41" s="34">
        <v>17</v>
      </c>
      <c r="B41" s="37" t="s">
        <v>108</v>
      </c>
      <c r="C41" s="35" t="s">
        <v>265</v>
      </c>
      <c r="D41" s="36" t="s">
        <v>118</v>
      </c>
      <c r="E41" s="53" t="s">
        <v>135</v>
      </c>
      <c r="F41" s="53">
        <v>4130</v>
      </c>
      <c r="G41" s="53">
        <v>4495</v>
      </c>
      <c r="H41" s="53">
        <v>755</v>
      </c>
      <c r="I41" s="53">
        <v>5046</v>
      </c>
      <c r="J41" s="73">
        <v>1775</v>
      </c>
      <c r="K41" s="73" t="s">
        <v>135</v>
      </c>
      <c r="L41" s="53" t="s">
        <v>135</v>
      </c>
      <c r="M41" s="53"/>
      <c r="N41" s="53"/>
      <c r="O41" s="60" t="s">
        <v>160</v>
      </c>
      <c r="P41" s="54"/>
    </row>
    <row r="42" spans="1:16" s="17" customFormat="1" ht="19.5" thickBot="1">
      <c r="A42" s="34">
        <v>17</v>
      </c>
      <c r="B42" s="37" t="s">
        <v>108</v>
      </c>
      <c r="C42" s="35" t="s">
        <v>266</v>
      </c>
      <c r="D42" s="36" t="s">
        <v>118</v>
      </c>
      <c r="E42" s="53" t="s">
        <v>135</v>
      </c>
      <c r="F42" s="53">
        <v>879</v>
      </c>
      <c r="G42" s="53">
        <v>5945</v>
      </c>
      <c r="H42" s="53">
        <v>8713</v>
      </c>
      <c r="I42" s="53">
        <v>1994</v>
      </c>
      <c r="J42" s="73">
        <v>4218</v>
      </c>
      <c r="K42" s="73" t="s">
        <v>135</v>
      </c>
      <c r="L42" s="53" t="s">
        <v>135</v>
      </c>
      <c r="M42" s="53"/>
      <c r="N42" s="53"/>
      <c r="O42" s="60" t="s">
        <v>160</v>
      </c>
      <c r="P42" s="54"/>
    </row>
    <row r="43" spans="1:16" s="17" customFormat="1" ht="19.5" thickBot="1">
      <c r="A43" s="34">
        <v>17</v>
      </c>
      <c r="B43" s="37" t="s">
        <v>108</v>
      </c>
      <c r="C43" s="35" t="s">
        <v>267</v>
      </c>
      <c r="D43" s="36" t="s">
        <v>118</v>
      </c>
      <c r="E43" s="53" t="s">
        <v>135</v>
      </c>
      <c r="F43" s="53">
        <v>5821</v>
      </c>
      <c r="G43" s="53">
        <v>11289</v>
      </c>
      <c r="H43" s="53">
        <v>7716</v>
      </c>
      <c r="I43" s="53">
        <v>8615</v>
      </c>
      <c r="J43" s="73">
        <v>4161</v>
      </c>
      <c r="K43" s="73" t="s">
        <v>135</v>
      </c>
      <c r="L43" s="53" t="s">
        <v>135</v>
      </c>
      <c r="M43" s="53"/>
      <c r="N43" s="53"/>
      <c r="O43" s="60" t="s">
        <v>160</v>
      </c>
      <c r="P43" s="54"/>
    </row>
    <row r="44" spans="1:16" s="17" customFormat="1" ht="19.5" thickBot="1">
      <c r="A44" s="34">
        <v>17</v>
      </c>
      <c r="B44" s="37" t="s">
        <v>108</v>
      </c>
      <c r="C44" s="35" t="s">
        <v>268</v>
      </c>
      <c r="D44" s="36" t="s">
        <v>118</v>
      </c>
      <c r="E44" s="53" t="s">
        <v>135</v>
      </c>
      <c r="F44" s="53">
        <v>2123</v>
      </c>
      <c r="G44" s="53">
        <v>26642</v>
      </c>
      <c r="H44" s="53">
        <v>20608</v>
      </c>
      <c r="I44" s="53">
        <v>5262</v>
      </c>
      <c r="J44" s="73">
        <v>6916</v>
      </c>
      <c r="K44" s="73" t="s">
        <v>135</v>
      </c>
      <c r="L44" s="53" t="s">
        <v>135</v>
      </c>
      <c r="M44" s="53"/>
      <c r="N44" s="53"/>
      <c r="O44" s="60" t="s">
        <v>160</v>
      </c>
      <c r="P44" s="54"/>
    </row>
    <row r="45" spans="1:16" s="17" customFormat="1" ht="19.5" thickBot="1">
      <c r="A45" s="34">
        <v>17</v>
      </c>
      <c r="B45" s="37" t="s">
        <v>108</v>
      </c>
      <c r="C45" s="35" t="s">
        <v>269</v>
      </c>
      <c r="D45" s="36" t="s">
        <v>118</v>
      </c>
      <c r="E45" s="53" t="s">
        <v>135</v>
      </c>
      <c r="F45" s="53">
        <v>935</v>
      </c>
      <c r="G45" s="53">
        <v>1417</v>
      </c>
      <c r="H45" s="53">
        <v>1433</v>
      </c>
      <c r="I45" s="53">
        <v>2291</v>
      </c>
      <c r="J45" s="73">
        <v>10310</v>
      </c>
      <c r="K45" s="73" t="s">
        <v>135</v>
      </c>
      <c r="L45" s="53" t="s">
        <v>135</v>
      </c>
      <c r="M45" s="53"/>
      <c r="N45" s="53"/>
      <c r="O45" s="60" t="s">
        <v>160</v>
      </c>
      <c r="P45" s="54"/>
    </row>
    <row r="46" spans="1:16" s="17" customFormat="1" ht="19.5" thickBot="1">
      <c r="A46" s="34">
        <v>17</v>
      </c>
      <c r="B46" s="37" t="s">
        <v>108</v>
      </c>
      <c r="C46" s="35" t="s">
        <v>270</v>
      </c>
      <c r="D46" s="36" t="s">
        <v>118</v>
      </c>
      <c r="E46" s="53" t="s">
        <v>135</v>
      </c>
      <c r="F46" s="53">
        <v>2576</v>
      </c>
      <c r="G46" s="53">
        <v>800</v>
      </c>
      <c r="H46" s="53">
        <v>280</v>
      </c>
      <c r="I46" s="53">
        <v>2001</v>
      </c>
      <c r="J46" s="73">
        <v>4040</v>
      </c>
      <c r="K46" s="73" t="s">
        <v>135</v>
      </c>
      <c r="L46" s="53" t="s">
        <v>135</v>
      </c>
      <c r="M46" s="53"/>
      <c r="N46" s="53"/>
      <c r="O46" s="60" t="s">
        <v>160</v>
      </c>
      <c r="P46" s="54"/>
    </row>
    <row r="47" spans="1:16" s="17" customFormat="1" ht="19.5" thickBot="1">
      <c r="A47" s="34">
        <v>17</v>
      </c>
      <c r="B47" s="37" t="s">
        <v>108</v>
      </c>
      <c r="C47" s="35" t="s">
        <v>271</v>
      </c>
      <c r="D47" s="36" t="s">
        <v>118</v>
      </c>
      <c r="E47" s="53" t="s">
        <v>135</v>
      </c>
      <c r="F47" s="53">
        <v>1255</v>
      </c>
      <c r="G47" s="53">
        <v>2259</v>
      </c>
      <c r="H47" s="53">
        <v>2912</v>
      </c>
      <c r="I47" s="53">
        <v>1653</v>
      </c>
      <c r="J47" s="73">
        <v>3210</v>
      </c>
      <c r="K47" s="73">
        <v>6792</v>
      </c>
      <c r="L47" s="53" t="s">
        <v>135</v>
      </c>
      <c r="M47" s="53"/>
      <c r="N47" s="53"/>
      <c r="O47" s="60" t="s">
        <v>160</v>
      </c>
      <c r="P47" s="54"/>
    </row>
    <row r="48" spans="1:16" s="17" customFormat="1" ht="19.5" thickBot="1">
      <c r="A48" s="34">
        <v>17</v>
      </c>
      <c r="B48" s="37" t="s">
        <v>108</v>
      </c>
      <c r="C48" s="35" t="s">
        <v>272</v>
      </c>
      <c r="D48" s="36" t="s">
        <v>118</v>
      </c>
      <c r="E48" s="53" t="s">
        <v>135</v>
      </c>
      <c r="F48" s="53">
        <v>2114</v>
      </c>
      <c r="G48" s="53">
        <v>2561</v>
      </c>
      <c r="H48" s="53">
        <v>171</v>
      </c>
      <c r="I48" s="53">
        <v>1563</v>
      </c>
      <c r="J48" s="73">
        <v>1611</v>
      </c>
      <c r="K48" s="73" t="s">
        <v>135</v>
      </c>
      <c r="L48" s="53" t="s">
        <v>135</v>
      </c>
      <c r="M48" s="53"/>
      <c r="N48" s="53"/>
      <c r="O48" s="60" t="s">
        <v>160</v>
      </c>
      <c r="P48" s="54"/>
    </row>
    <row r="49" spans="1:16" s="62" customFormat="1" ht="19.5" thickBot="1">
      <c r="A49" s="85">
        <v>18</v>
      </c>
      <c r="B49" s="86" t="s">
        <v>108</v>
      </c>
      <c r="C49" s="87" t="s">
        <v>403</v>
      </c>
      <c r="D49" s="88" t="s">
        <v>119</v>
      </c>
      <c r="E49" s="89" t="s">
        <v>135</v>
      </c>
      <c r="F49" s="89"/>
      <c r="G49" s="89"/>
      <c r="H49" s="89"/>
      <c r="I49" s="89"/>
      <c r="J49" s="90"/>
      <c r="K49" s="90"/>
      <c r="L49" s="89"/>
      <c r="M49" s="89"/>
      <c r="N49" s="89"/>
      <c r="O49" s="84" t="s">
        <v>160</v>
      </c>
      <c r="P49" s="68"/>
    </row>
    <row r="50" spans="1:16" s="62" customFormat="1" ht="19.5" thickBot="1">
      <c r="A50" s="85">
        <v>18</v>
      </c>
      <c r="B50" s="86" t="s">
        <v>108</v>
      </c>
      <c r="C50" s="87" t="s">
        <v>400</v>
      </c>
      <c r="D50" s="88" t="s">
        <v>119</v>
      </c>
      <c r="E50" s="89" t="s">
        <v>135</v>
      </c>
      <c r="F50" s="89">
        <v>1964</v>
      </c>
      <c r="G50" s="89">
        <v>1683</v>
      </c>
      <c r="H50" s="89">
        <v>1484</v>
      </c>
      <c r="I50" s="89">
        <v>1527</v>
      </c>
      <c r="J50" s="90">
        <v>1549</v>
      </c>
      <c r="K50" s="90">
        <v>1503</v>
      </c>
      <c r="L50" s="89" t="s">
        <v>135</v>
      </c>
      <c r="M50" s="89"/>
      <c r="N50" s="89"/>
      <c r="O50" s="84" t="s">
        <v>160</v>
      </c>
      <c r="P50" s="68"/>
    </row>
    <row r="51" spans="1:16" s="62" customFormat="1" ht="19.5" thickBot="1">
      <c r="A51" s="85">
        <v>18</v>
      </c>
      <c r="B51" s="86" t="s">
        <v>108</v>
      </c>
      <c r="C51" s="87" t="s">
        <v>264</v>
      </c>
      <c r="D51" s="88" t="s">
        <v>119</v>
      </c>
      <c r="E51" s="89" t="s">
        <v>135</v>
      </c>
      <c r="F51" s="89">
        <v>2242</v>
      </c>
      <c r="G51" s="89">
        <v>2462</v>
      </c>
      <c r="H51" s="89">
        <v>1308</v>
      </c>
      <c r="I51" s="89">
        <v>2047</v>
      </c>
      <c r="J51" s="90">
        <v>2290</v>
      </c>
      <c r="K51" s="90" t="s">
        <v>135</v>
      </c>
      <c r="L51" s="89" t="s">
        <v>135</v>
      </c>
      <c r="M51" s="89"/>
      <c r="N51" s="89"/>
      <c r="O51" s="84" t="s">
        <v>160</v>
      </c>
      <c r="P51" s="68"/>
    </row>
    <row r="52" spans="1:16" s="62" customFormat="1" ht="19.5" thickBot="1">
      <c r="A52" s="85">
        <v>18</v>
      </c>
      <c r="B52" s="86" t="s">
        <v>108</v>
      </c>
      <c r="C52" s="87" t="s">
        <v>265</v>
      </c>
      <c r="D52" s="88" t="s">
        <v>119</v>
      </c>
      <c r="E52" s="89" t="s">
        <v>135</v>
      </c>
      <c r="F52" s="89">
        <v>3219</v>
      </c>
      <c r="G52" s="89">
        <v>1758</v>
      </c>
      <c r="H52" s="89">
        <v>926</v>
      </c>
      <c r="I52" s="89">
        <v>1597</v>
      </c>
      <c r="J52" s="90">
        <v>911</v>
      </c>
      <c r="K52" s="90" t="s">
        <v>135</v>
      </c>
      <c r="L52" s="89" t="s">
        <v>135</v>
      </c>
      <c r="M52" s="89"/>
      <c r="N52" s="89"/>
      <c r="O52" s="84" t="s">
        <v>160</v>
      </c>
      <c r="P52" s="68"/>
    </row>
    <row r="53" spans="1:16" s="62" customFormat="1" ht="19.5" thickBot="1">
      <c r="A53" s="85">
        <v>18</v>
      </c>
      <c r="B53" s="86" t="s">
        <v>108</v>
      </c>
      <c r="C53" s="87" t="s">
        <v>266</v>
      </c>
      <c r="D53" s="88" t="s">
        <v>119</v>
      </c>
      <c r="E53" s="89" t="s">
        <v>135</v>
      </c>
      <c r="F53" s="89">
        <v>1628</v>
      </c>
      <c r="G53" s="89">
        <v>478</v>
      </c>
      <c r="H53" s="89">
        <v>4461</v>
      </c>
      <c r="I53" s="89">
        <v>736</v>
      </c>
      <c r="J53" s="90">
        <v>595</v>
      </c>
      <c r="K53" s="90" t="s">
        <v>135</v>
      </c>
      <c r="L53" s="89" t="s">
        <v>135</v>
      </c>
      <c r="M53" s="89"/>
      <c r="N53" s="89"/>
      <c r="O53" s="84" t="s">
        <v>160</v>
      </c>
      <c r="P53" s="68"/>
    </row>
    <row r="54" spans="1:16" s="62" customFormat="1" ht="19.5" thickBot="1">
      <c r="A54" s="85">
        <v>18</v>
      </c>
      <c r="B54" s="86" t="s">
        <v>108</v>
      </c>
      <c r="C54" s="87" t="s">
        <v>267</v>
      </c>
      <c r="D54" s="88" t="s">
        <v>119</v>
      </c>
      <c r="E54" s="89" t="s">
        <v>135</v>
      </c>
      <c r="F54" s="89">
        <v>1802</v>
      </c>
      <c r="G54" s="89">
        <v>683</v>
      </c>
      <c r="H54" s="89">
        <v>1855</v>
      </c>
      <c r="I54" s="89">
        <v>1788</v>
      </c>
      <c r="J54" s="90">
        <v>523</v>
      </c>
      <c r="K54" s="90" t="s">
        <v>135</v>
      </c>
      <c r="L54" s="89" t="s">
        <v>135</v>
      </c>
      <c r="M54" s="89"/>
      <c r="N54" s="89"/>
      <c r="O54" s="84" t="s">
        <v>160</v>
      </c>
      <c r="P54" s="68"/>
    </row>
    <row r="55" spans="1:16" s="62" customFormat="1" ht="19.5" thickBot="1">
      <c r="A55" s="85">
        <v>18</v>
      </c>
      <c r="B55" s="86" t="s">
        <v>108</v>
      </c>
      <c r="C55" s="87" t="s">
        <v>268</v>
      </c>
      <c r="D55" s="88" t="s">
        <v>119</v>
      </c>
      <c r="E55" s="89" t="s">
        <v>135</v>
      </c>
      <c r="F55" s="89">
        <v>2485</v>
      </c>
      <c r="G55" s="89">
        <v>1642</v>
      </c>
      <c r="H55" s="89">
        <v>9358</v>
      </c>
      <c r="I55" s="89">
        <v>2657</v>
      </c>
      <c r="J55" s="90">
        <v>1028</v>
      </c>
      <c r="K55" s="90" t="s">
        <v>135</v>
      </c>
      <c r="L55" s="89" t="s">
        <v>135</v>
      </c>
      <c r="M55" s="89"/>
      <c r="N55" s="89"/>
      <c r="O55" s="84" t="s">
        <v>160</v>
      </c>
      <c r="P55" s="68"/>
    </row>
    <row r="56" spans="1:16" s="62" customFormat="1" ht="19.5" thickBot="1">
      <c r="A56" s="85">
        <v>18</v>
      </c>
      <c r="B56" s="86" t="s">
        <v>108</v>
      </c>
      <c r="C56" s="87" t="s">
        <v>269</v>
      </c>
      <c r="D56" s="88" t="s">
        <v>119</v>
      </c>
      <c r="E56" s="89" t="s">
        <v>135</v>
      </c>
      <c r="F56" s="89">
        <v>3696</v>
      </c>
      <c r="G56" s="89">
        <v>1084</v>
      </c>
      <c r="H56" s="89">
        <v>1035</v>
      </c>
      <c r="I56" s="89">
        <v>1319</v>
      </c>
      <c r="J56" s="90">
        <v>6999</v>
      </c>
      <c r="K56" s="90" t="s">
        <v>135</v>
      </c>
      <c r="L56" s="89" t="s">
        <v>135</v>
      </c>
      <c r="M56" s="89"/>
      <c r="N56" s="89"/>
      <c r="O56" s="84" t="s">
        <v>160</v>
      </c>
      <c r="P56" s="68"/>
    </row>
    <row r="57" spans="1:16" s="62" customFormat="1" ht="19.5" thickBot="1">
      <c r="A57" s="85">
        <v>18</v>
      </c>
      <c r="B57" s="86" t="s">
        <v>108</v>
      </c>
      <c r="C57" s="87" t="s">
        <v>270</v>
      </c>
      <c r="D57" s="88" t="s">
        <v>119</v>
      </c>
      <c r="E57" s="89" t="s">
        <v>135</v>
      </c>
      <c r="F57" s="89">
        <v>3845</v>
      </c>
      <c r="G57" s="89">
        <v>800</v>
      </c>
      <c r="H57" s="89">
        <v>280</v>
      </c>
      <c r="I57" s="89">
        <v>2001</v>
      </c>
      <c r="J57" s="90">
        <v>4040</v>
      </c>
      <c r="K57" s="90" t="s">
        <v>135</v>
      </c>
      <c r="L57" s="89" t="s">
        <v>135</v>
      </c>
      <c r="M57" s="89"/>
      <c r="N57" s="89"/>
      <c r="O57" s="84" t="s">
        <v>160</v>
      </c>
      <c r="P57" s="68"/>
    </row>
    <row r="58" spans="1:16" s="62" customFormat="1" ht="19.5" thickBot="1">
      <c r="A58" s="85">
        <v>18</v>
      </c>
      <c r="B58" s="86" t="s">
        <v>108</v>
      </c>
      <c r="C58" s="87" t="s">
        <v>271</v>
      </c>
      <c r="D58" s="88" t="s">
        <v>119</v>
      </c>
      <c r="E58" s="89" t="s">
        <v>135</v>
      </c>
      <c r="F58" s="89">
        <v>1710</v>
      </c>
      <c r="G58" s="89">
        <v>2259</v>
      </c>
      <c r="H58" s="89">
        <v>2912</v>
      </c>
      <c r="I58" s="89">
        <v>1653</v>
      </c>
      <c r="J58" s="90">
        <v>3210</v>
      </c>
      <c r="K58" s="90">
        <v>760</v>
      </c>
      <c r="L58" s="89" t="s">
        <v>135</v>
      </c>
      <c r="M58" s="89"/>
      <c r="N58" s="89"/>
      <c r="O58" s="84" t="s">
        <v>160</v>
      </c>
      <c r="P58" s="68"/>
    </row>
    <row r="59" spans="1:16" s="62" customFormat="1" ht="19.5" thickBot="1">
      <c r="A59" s="85">
        <v>18</v>
      </c>
      <c r="B59" s="86" t="s">
        <v>108</v>
      </c>
      <c r="C59" s="68" t="s">
        <v>272</v>
      </c>
      <c r="D59" s="67" t="s">
        <v>119</v>
      </c>
      <c r="E59" s="89" t="s">
        <v>135</v>
      </c>
      <c r="F59" s="89">
        <v>2765</v>
      </c>
      <c r="G59" s="89">
        <v>2561</v>
      </c>
      <c r="H59" s="89">
        <v>171</v>
      </c>
      <c r="I59" s="89">
        <v>1563</v>
      </c>
      <c r="J59" s="90">
        <v>1611</v>
      </c>
      <c r="K59" s="90" t="s">
        <v>135</v>
      </c>
      <c r="L59" s="89" t="s">
        <v>135</v>
      </c>
      <c r="M59" s="89"/>
      <c r="N59" s="89"/>
      <c r="O59" s="84" t="s">
        <v>160</v>
      </c>
      <c r="P59" s="68"/>
    </row>
    <row r="60" spans="1:16" s="17" customFormat="1" ht="19.5" thickBot="1">
      <c r="A60" s="47">
        <v>19</v>
      </c>
      <c r="B60" s="56" t="s">
        <v>108</v>
      </c>
      <c r="C60" s="16" t="s">
        <v>402</v>
      </c>
      <c r="D60" s="15" t="s">
        <v>118</v>
      </c>
      <c r="E60" s="24" t="s">
        <v>135</v>
      </c>
      <c r="F60" s="24">
        <v>90358</v>
      </c>
      <c r="G60" s="24">
        <f>SUM(G61:G70)</f>
        <v>175662</v>
      </c>
      <c r="H60" s="24">
        <f t="shared" ref="H60:K60" si="2">SUM(H61:H70)</f>
        <v>225777</v>
      </c>
      <c r="I60" s="24">
        <f t="shared" si="2"/>
        <v>83023</v>
      </c>
      <c r="J60" s="66">
        <f t="shared" si="2"/>
        <v>261379</v>
      </c>
      <c r="K60" s="66">
        <f t="shared" si="2"/>
        <v>135823</v>
      </c>
      <c r="L60" s="24" t="s">
        <v>135</v>
      </c>
      <c r="M60" s="24"/>
      <c r="N60" s="24"/>
      <c r="O60" s="59" t="s">
        <v>160</v>
      </c>
      <c r="P60" s="16"/>
    </row>
    <row r="61" spans="1:16" s="17" customFormat="1" ht="19.5" thickBot="1">
      <c r="A61" s="47">
        <v>19</v>
      </c>
      <c r="B61" s="15" t="s">
        <v>108</v>
      </c>
      <c r="C61" s="16" t="s">
        <v>422</v>
      </c>
      <c r="D61" s="15" t="s">
        <v>118</v>
      </c>
      <c r="E61" s="24" t="s">
        <v>135</v>
      </c>
      <c r="F61" s="24">
        <v>9760</v>
      </c>
      <c r="G61" s="24">
        <v>21240</v>
      </c>
      <c r="H61" s="24">
        <v>22702</v>
      </c>
      <c r="I61" s="24">
        <v>16013</v>
      </c>
      <c r="J61" s="66">
        <v>19976</v>
      </c>
      <c r="K61" s="66">
        <v>19207</v>
      </c>
      <c r="L61" s="24" t="s">
        <v>135</v>
      </c>
      <c r="M61" s="24"/>
      <c r="N61" s="24"/>
      <c r="O61" s="59" t="s">
        <v>160</v>
      </c>
      <c r="P61" s="16"/>
    </row>
    <row r="62" spans="1:16" s="17" customFormat="1" ht="19.5" thickBot="1">
      <c r="A62" s="47">
        <v>19</v>
      </c>
      <c r="B62" s="15" t="s">
        <v>108</v>
      </c>
      <c r="C62" s="16" t="s">
        <v>413</v>
      </c>
      <c r="D62" s="15" t="s">
        <v>118</v>
      </c>
      <c r="E62" s="24" t="s">
        <v>135</v>
      </c>
      <c r="F62" s="24">
        <v>35975</v>
      </c>
      <c r="G62" s="24">
        <v>29382</v>
      </c>
      <c r="H62" s="24">
        <v>20697</v>
      </c>
      <c r="I62" s="24">
        <v>3839</v>
      </c>
      <c r="J62" s="66">
        <v>59639</v>
      </c>
      <c r="K62" s="66" t="s">
        <v>135</v>
      </c>
      <c r="L62" s="24" t="s">
        <v>135</v>
      </c>
      <c r="M62" s="24"/>
      <c r="N62" s="24"/>
      <c r="O62" s="59" t="s">
        <v>160</v>
      </c>
      <c r="P62" s="16"/>
    </row>
    <row r="63" spans="1:16" s="17" customFormat="1" ht="19.5" thickBot="1">
      <c r="A63" s="47">
        <v>19</v>
      </c>
      <c r="B63" s="15" t="s">
        <v>108</v>
      </c>
      <c r="C63" s="16" t="s">
        <v>414</v>
      </c>
      <c r="D63" s="15" t="s">
        <v>118</v>
      </c>
      <c r="E63" s="24" t="s">
        <v>135</v>
      </c>
      <c r="F63" s="24">
        <v>18521</v>
      </c>
      <c r="G63" s="24">
        <v>13551</v>
      </c>
      <c r="H63" s="24">
        <v>21159</v>
      </c>
      <c r="I63" s="24">
        <v>15583</v>
      </c>
      <c r="J63" s="66">
        <v>20938</v>
      </c>
      <c r="K63" s="66">
        <v>37655</v>
      </c>
      <c r="L63" s="24" t="s">
        <v>135</v>
      </c>
      <c r="M63" s="24"/>
      <c r="N63" s="24"/>
      <c r="O63" s="59" t="s">
        <v>160</v>
      </c>
      <c r="P63" s="16"/>
    </row>
    <row r="64" spans="1:16" s="17" customFormat="1" ht="19.5" thickBot="1">
      <c r="A64" s="47">
        <v>19</v>
      </c>
      <c r="B64" s="15" t="s">
        <v>108</v>
      </c>
      <c r="C64" s="16" t="s">
        <v>415</v>
      </c>
      <c r="D64" s="15" t="s">
        <v>118</v>
      </c>
      <c r="E64" s="24" t="s">
        <v>135</v>
      </c>
      <c r="F64" s="24">
        <v>9025</v>
      </c>
      <c r="G64" s="24">
        <v>63877</v>
      </c>
      <c r="H64" s="24">
        <v>66465</v>
      </c>
      <c r="I64" s="24">
        <v>16653</v>
      </c>
      <c r="J64" s="66">
        <v>53564</v>
      </c>
      <c r="K64" s="66">
        <v>44371</v>
      </c>
      <c r="L64" s="24" t="s">
        <v>135</v>
      </c>
      <c r="M64" s="24"/>
      <c r="N64" s="24"/>
      <c r="O64" s="59" t="s">
        <v>160</v>
      </c>
      <c r="P64" s="16"/>
    </row>
    <row r="65" spans="1:16" s="17" customFormat="1" ht="19.5" thickBot="1">
      <c r="A65" s="47">
        <v>19</v>
      </c>
      <c r="B65" s="15" t="s">
        <v>108</v>
      </c>
      <c r="C65" s="16" t="s">
        <v>416</v>
      </c>
      <c r="D65" s="15" t="s">
        <v>118</v>
      </c>
      <c r="E65" s="24" t="s">
        <v>135</v>
      </c>
      <c r="F65" s="24">
        <v>2222</v>
      </c>
      <c r="G65" s="24">
        <v>6773</v>
      </c>
      <c r="H65" s="24">
        <v>8012</v>
      </c>
      <c r="I65" s="24">
        <v>5333</v>
      </c>
      <c r="J65" s="66">
        <v>12920</v>
      </c>
      <c r="K65" s="66">
        <v>7627</v>
      </c>
      <c r="L65" s="24" t="s">
        <v>135</v>
      </c>
      <c r="M65" s="24"/>
      <c r="N65" s="24"/>
      <c r="O65" s="59" t="s">
        <v>160</v>
      </c>
      <c r="P65" s="16"/>
    </row>
    <row r="66" spans="1:16" s="17" customFormat="1" ht="19.5" thickBot="1">
      <c r="A66" s="47">
        <v>19</v>
      </c>
      <c r="B66" s="15" t="s">
        <v>108</v>
      </c>
      <c r="C66" s="16" t="s">
        <v>417</v>
      </c>
      <c r="D66" s="15" t="s">
        <v>118</v>
      </c>
      <c r="E66" s="24" t="s">
        <v>135</v>
      </c>
      <c r="F66" s="24">
        <v>4938</v>
      </c>
      <c r="G66" s="24">
        <v>8947</v>
      </c>
      <c r="H66" s="24">
        <v>5047</v>
      </c>
      <c r="I66" s="24">
        <v>4425</v>
      </c>
      <c r="J66" s="66">
        <v>6189</v>
      </c>
      <c r="K66" s="66" t="s">
        <v>135</v>
      </c>
      <c r="L66" s="24" t="s">
        <v>135</v>
      </c>
      <c r="M66" s="24"/>
      <c r="N66" s="24"/>
      <c r="O66" s="59" t="s">
        <v>160</v>
      </c>
      <c r="P66" s="16"/>
    </row>
    <row r="67" spans="1:16" s="17" customFormat="1" ht="19.5" thickBot="1">
      <c r="A67" s="47">
        <v>19</v>
      </c>
      <c r="B67" s="15" t="s">
        <v>108</v>
      </c>
      <c r="C67" s="16" t="s">
        <v>418</v>
      </c>
      <c r="D67" s="15" t="s">
        <v>118</v>
      </c>
      <c r="E67" s="24" t="s">
        <v>135</v>
      </c>
      <c r="F67" s="24">
        <v>140</v>
      </c>
      <c r="G67" s="24">
        <v>8707</v>
      </c>
      <c r="H67" s="24">
        <v>29192</v>
      </c>
      <c r="I67" s="24">
        <v>7986</v>
      </c>
      <c r="J67" s="66">
        <v>43927</v>
      </c>
      <c r="K67" s="66">
        <v>26963</v>
      </c>
      <c r="L67" s="24" t="s">
        <v>135</v>
      </c>
      <c r="M67" s="24"/>
      <c r="N67" s="24"/>
      <c r="O67" s="59" t="s">
        <v>160</v>
      </c>
      <c r="P67" s="16"/>
    </row>
    <row r="68" spans="1:16" s="17" customFormat="1" ht="19.5" thickBot="1">
      <c r="A68" s="47">
        <v>19</v>
      </c>
      <c r="B68" s="15" t="s">
        <v>108</v>
      </c>
      <c r="C68" s="16" t="s">
        <v>419</v>
      </c>
      <c r="D68" s="15" t="s">
        <v>118</v>
      </c>
      <c r="E68" s="24" t="s">
        <v>135</v>
      </c>
      <c r="F68" s="24">
        <v>1768</v>
      </c>
      <c r="G68" s="24">
        <v>14324</v>
      </c>
      <c r="H68" s="24">
        <v>9691</v>
      </c>
      <c r="I68" s="24">
        <v>4568</v>
      </c>
      <c r="J68" s="66">
        <v>10672</v>
      </c>
      <c r="K68" s="66" t="s">
        <v>135</v>
      </c>
      <c r="L68" s="24" t="s">
        <v>135</v>
      </c>
      <c r="M68" s="24"/>
      <c r="N68" s="24"/>
      <c r="O68" s="59" t="s">
        <v>160</v>
      </c>
      <c r="P68" s="16"/>
    </row>
    <row r="69" spans="1:16" s="17" customFormat="1" ht="19.5" thickBot="1">
      <c r="A69" s="47">
        <v>19</v>
      </c>
      <c r="B69" s="15" t="s">
        <v>108</v>
      </c>
      <c r="C69" s="16" t="s">
        <v>420</v>
      </c>
      <c r="D69" s="15" t="s">
        <v>118</v>
      </c>
      <c r="E69" s="24" t="s">
        <v>135</v>
      </c>
      <c r="F69" s="24">
        <v>6358</v>
      </c>
      <c r="G69" s="24">
        <v>8861</v>
      </c>
      <c r="H69" s="24">
        <v>22332</v>
      </c>
      <c r="I69" s="24">
        <v>6966</v>
      </c>
      <c r="J69" s="66">
        <v>20480</v>
      </c>
      <c r="K69" s="66" t="s">
        <v>135</v>
      </c>
      <c r="L69" s="24" t="s">
        <v>135</v>
      </c>
      <c r="M69" s="24"/>
      <c r="N69" s="24"/>
      <c r="O69" s="59" t="s">
        <v>160</v>
      </c>
      <c r="P69" s="16"/>
    </row>
    <row r="70" spans="1:16" s="17" customFormat="1" ht="19.5" thickBot="1">
      <c r="A70" s="47">
        <v>19</v>
      </c>
      <c r="B70" s="15" t="s">
        <v>108</v>
      </c>
      <c r="C70" s="16" t="s">
        <v>421</v>
      </c>
      <c r="D70" s="15" t="s">
        <v>118</v>
      </c>
      <c r="E70" s="24" t="s">
        <v>135</v>
      </c>
      <c r="F70" s="24">
        <v>1651</v>
      </c>
      <c r="G70" s="24" t="s">
        <v>135</v>
      </c>
      <c r="H70" s="24">
        <v>20480</v>
      </c>
      <c r="I70" s="24">
        <v>1657</v>
      </c>
      <c r="J70" s="66">
        <v>13074</v>
      </c>
      <c r="K70" s="66" t="s">
        <v>135</v>
      </c>
      <c r="L70" s="24" t="s">
        <v>135</v>
      </c>
      <c r="M70" s="24"/>
      <c r="N70" s="24"/>
      <c r="O70" s="59" t="s">
        <v>160</v>
      </c>
      <c r="P70" s="16"/>
    </row>
    <row r="71" spans="1:16" s="62" customFormat="1" ht="19.5" thickBot="1">
      <c r="A71" s="85">
        <v>20</v>
      </c>
      <c r="B71" s="86" t="s">
        <v>108</v>
      </c>
      <c r="C71" s="87" t="s">
        <v>401</v>
      </c>
      <c r="D71" s="88" t="s">
        <v>119</v>
      </c>
      <c r="E71" s="89"/>
      <c r="F71" s="89"/>
      <c r="G71" s="89"/>
      <c r="H71" s="89"/>
      <c r="I71" s="89"/>
      <c r="J71" s="90"/>
      <c r="K71" s="90"/>
      <c r="L71" s="89"/>
      <c r="M71" s="89"/>
      <c r="N71" s="89"/>
      <c r="O71" s="84" t="s">
        <v>160</v>
      </c>
      <c r="P71" s="68"/>
    </row>
    <row r="72" spans="1:16" s="62" customFormat="1" ht="19.5" thickBot="1">
      <c r="A72" s="85">
        <v>20</v>
      </c>
      <c r="B72" s="86" t="s">
        <v>108</v>
      </c>
      <c r="C72" s="87" t="s">
        <v>273</v>
      </c>
      <c r="D72" s="88" t="s">
        <v>119</v>
      </c>
      <c r="E72" s="89" t="s">
        <v>135</v>
      </c>
      <c r="F72" s="89">
        <v>222</v>
      </c>
      <c r="G72" s="89">
        <v>258</v>
      </c>
      <c r="H72" s="89">
        <v>258</v>
      </c>
      <c r="I72" s="89">
        <v>210</v>
      </c>
      <c r="J72" s="90">
        <v>212</v>
      </c>
      <c r="K72" s="90">
        <v>201.66</v>
      </c>
      <c r="L72" s="89" t="s">
        <v>135</v>
      </c>
      <c r="M72" s="89"/>
      <c r="N72" s="89"/>
      <c r="O72" s="84" t="s">
        <v>160</v>
      </c>
      <c r="P72" s="68"/>
    </row>
    <row r="73" spans="1:16" s="62" customFormat="1" ht="19.5" thickBot="1">
      <c r="A73" s="85">
        <v>20</v>
      </c>
      <c r="B73" s="86" t="s">
        <v>108</v>
      </c>
      <c r="C73" s="87" t="s">
        <v>274</v>
      </c>
      <c r="D73" s="88" t="s">
        <v>119</v>
      </c>
      <c r="E73" s="89" t="s">
        <v>135</v>
      </c>
      <c r="F73" s="89">
        <v>6525</v>
      </c>
      <c r="G73" s="89">
        <v>7026</v>
      </c>
      <c r="H73" s="89">
        <v>8226</v>
      </c>
      <c r="I73" s="89">
        <v>2418</v>
      </c>
      <c r="J73" s="90">
        <v>16407</v>
      </c>
      <c r="K73" s="90" t="s">
        <v>135</v>
      </c>
      <c r="L73" s="89" t="s">
        <v>135</v>
      </c>
      <c r="M73" s="89"/>
      <c r="N73" s="89"/>
      <c r="O73" s="84" t="s">
        <v>160</v>
      </c>
      <c r="P73" s="68"/>
    </row>
    <row r="74" spans="1:16" s="62" customFormat="1" ht="19.5" thickBot="1">
      <c r="A74" s="85">
        <v>20</v>
      </c>
      <c r="B74" s="86" t="s">
        <v>108</v>
      </c>
      <c r="C74" s="87" t="s">
        <v>275</v>
      </c>
      <c r="D74" s="88" t="s">
        <v>119</v>
      </c>
      <c r="E74" s="89" t="s">
        <v>135</v>
      </c>
      <c r="F74" s="89">
        <v>1817</v>
      </c>
      <c r="G74" s="89">
        <v>1825</v>
      </c>
      <c r="H74" s="89">
        <v>2693</v>
      </c>
      <c r="I74" s="89">
        <v>1230</v>
      </c>
      <c r="J74" s="90">
        <v>1445</v>
      </c>
      <c r="K74" s="90">
        <v>4518.8599999999997</v>
      </c>
      <c r="L74" s="89" t="s">
        <v>135</v>
      </c>
      <c r="M74" s="89"/>
      <c r="N74" s="89"/>
      <c r="O74" s="84" t="s">
        <v>160</v>
      </c>
      <c r="P74" s="68"/>
    </row>
    <row r="75" spans="1:16" s="62" customFormat="1" ht="19.5" thickBot="1">
      <c r="A75" s="85">
        <v>20</v>
      </c>
      <c r="B75" s="86" t="s">
        <v>108</v>
      </c>
      <c r="C75" s="87" t="s">
        <v>276</v>
      </c>
      <c r="D75" s="88" t="s">
        <v>119</v>
      </c>
      <c r="E75" s="89" t="s">
        <v>135</v>
      </c>
      <c r="F75" s="89">
        <v>2628</v>
      </c>
      <c r="G75" s="89">
        <v>10364</v>
      </c>
      <c r="H75" s="89">
        <v>10427</v>
      </c>
      <c r="I75" s="89">
        <v>2557</v>
      </c>
      <c r="J75" s="90">
        <v>9709</v>
      </c>
      <c r="K75" s="90">
        <v>7522.81</v>
      </c>
      <c r="L75" s="89" t="s">
        <v>135</v>
      </c>
      <c r="M75" s="89"/>
      <c r="N75" s="89"/>
      <c r="O75" s="84" t="s">
        <v>160</v>
      </c>
      <c r="P75" s="68"/>
    </row>
    <row r="76" spans="1:16" s="62" customFormat="1" ht="19.5" thickBot="1">
      <c r="A76" s="85">
        <v>20</v>
      </c>
      <c r="B76" s="86" t="s">
        <v>108</v>
      </c>
      <c r="C76" s="87" t="s">
        <v>277</v>
      </c>
      <c r="D76" s="88" t="s">
        <v>119</v>
      </c>
      <c r="E76" s="89" t="s">
        <v>135</v>
      </c>
      <c r="F76" s="89">
        <v>1418</v>
      </c>
      <c r="G76" s="89">
        <v>1359</v>
      </c>
      <c r="H76" s="89">
        <v>2392</v>
      </c>
      <c r="I76" s="89">
        <v>1853</v>
      </c>
      <c r="J76" s="90">
        <v>3545</v>
      </c>
      <c r="K76" s="90">
        <v>2982.18</v>
      </c>
      <c r="L76" s="89" t="s">
        <v>135</v>
      </c>
      <c r="M76" s="89"/>
      <c r="N76" s="89"/>
      <c r="O76" s="84" t="s">
        <v>160</v>
      </c>
      <c r="P76" s="68"/>
    </row>
    <row r="77" spans="1:16" s="62" customFormat="1" ht="19.5" thickBot="1">
      <c r="A77" s="85">
        <v>20</v>
      </c>
      <c r="B77" s="86" t="s">
        <v>108</v>
      </c>
      <c r="C77" s="87" t="s">
        <v>278</v>
      </c>
      <c r="D77" s="88" t="s">
        <v>119</v>
      </c>
      <c r="E77" s="89" t="s">
        <v>135</v>
      </c>
      <c r="F77" s="89">
        <v>3282</v>
      </c>
      <c r="G77" s="89">
        <v>2224</v>
      </c>
      <c r="H77" s="89">
        <v>3552</v>
      </c>
      <c r="I77" s="89">
        <v>1282</v>
      </c>
      <c r="J77" s="90">
        <v>3227</v>
      </c>
      <c r="K77" s="90" t="s">
        <v>135</v>
      </c>
      <c r="L77" s="89" t="s">
        <v>135</v>
      </c>
      <c r="M77" s="89"/>
      <c r="N77" s="89"/>
      <c r="O77" s="84" t="s">
        <v>160</v>
      </c>
      <c r="P77" s="68"/>
    </row>
    <row r="78" spans="1:16" s="62" customFormat="1" ht="19.5" thickBot="1">
      <c r="A78" s="85">
        <v>20</v>
      </c>
      <c r="B78" s="86" t="s">
        <v>108</v>
      </c>
      <c r="C78" s="87" t="s">
        <v>279</v>
      </c>
      <c r="D78" s="88" t="s">
        <v>119</v>
      </c>
      <c r="E78" s="89" t="s">
        <v>135</v>
      </c>
      <c r="F78" s="89">
        <v>4118</v>
      </c>
      <c r="G78" s="89">
        <v>5235</v>
      </c>
      <c r="H78" s="89">
        <v>11905</v>
      </c>
      <c r="I78" s="89">
        <v>2869</v>
      </c>
      <c r="J78" s="90">
        <v>15830</v>
      </c>
      <c r="K78" s="90">
        <v>9909.0499999999993</v>
      </c>
      <c r="L78" s="89" t="s">
        <v>135</v>
      </c>
      <c r="M78" s="89"/>
      <c r="N78" s="89"/>
      <c r="O78" s="84" t="s">
        <v>160</v>
      </c>
      <c r="P78" s="68"/>
    </row>
    <row r="79" spans="1:16" s="62" customFormat="1" ht="19.5" thickBot="1">
      <c r="A79" s="85">
        <v>20</v>
      </c>
      <c r="B79" s="86" t="s">
        <v>108</v>
      </c>
      <c r="C79" s="87" t="s">
        <v>280</v>
      </c>
      <c r="D79" s="88" t="s">
        <v>119</v>
      </c>
      <c r="E79" s="89" t="s">
        <v>135</v>
      </c>
      <c r="F79" s="89">
        <v>5080</v>
      </c>
      <c r="G79" s="89">
        <v>4188</v>
      </c>
      <c r="H79" s="89">
        <v>6720</v>
      </c>
      <c r="I79" s="89">
        <v>3287</v>
      </c>
      <c r="J79" s="90">
        <v>5231</v>
      </c>
      <c r="K79" s="90" t="s">
        <v>135</v>
      </c>
      <c r="L79" s="89" t="s">
        <v>135</v>
      </c>
      <c r="M79" s="89"/>
      <c r="N79" s="89"/>
      <c r="O79" s="84" t="s">
        <v>160</v>
      </c>
      <c r="P79" s="68"/>
    </row>
    <row r="80" spans="1:16" s="62" customFormat="1" ht="19.5" thickBot="1">
      <c r="A80" s="85">
        <v>20</v>
      </c>
      <c r="B80" s="86" t="s">
        <v>108</v>
      </c>
      <c r="C80" s="87" t="s">
        <v>281</v>
      </c>
      <c r="D80" s="88" t="s">
        <v>119</v>
      </c>
      <c r="E80" s="89" t="s">
        <v>135</v>
      </c>
      <c r="F80" s="89">
        <v>4755</v>
      </c>
      <c r="G80" s="89">
        <v>6101</v>
      </c>
      <c r="H80" s="89">
        <v>10904</v>
      </c>
      <c r="I80" s="89">
        <v>3613</v>
      </c>
      <c r="J80" s="90">
        <v>13810</v>
      </c>
      <c r="K80" s="90" t="s">
        <v>135</v>
      </c>
      <c r="L80" s="89" t="s">
        <v>135</v>
      </c>
      <c r="M80" s="89"/>
      <c r="N80" s="89"/>
      <c r="O80" s="84" t="s">
        <v>160</v>
      </c>
      <c r="P80" s="68"/>
    </row>
    <row r="81" spans="1:16" s="62" customFormat="1" ht="19.5" thickBot="1">
      <c r="A81" s="91">
        <v>20</v>
      </c>
      <c r="B81" s="67" t="s">
        <v>108</v>
      </c>
      <c r="C81" s="92" t="s">
        <v>282</v>
      </c>
      <c r="D81" s="67" t="s">
        <v>119</v>
      </c>
      <c r="E81" s="89" t="s">
        <v>135</v>
      </c>
      <c r="F81" s="89">
        <v>3369</v>
      </c>
      <c r="G81" s="89">
        <v>3914</v>
      </c>
      <c r="H81" s="89">
        <v>9861</v>
      </c>
      <c r="I81" s="89">
        <v>1477</v>
      </c>
      <c r="J81" s="90">
        <v>5105</v>
      </c>
      <c r="K81" s="90" t="s">
        <v>135</v>
      </c>
      <c r="L81" s="89" t="s">
        <v>135</v>
      </c>
      <c r="M81" s="89"/>
      <c r="N81" s="89"/>
      <c r="O81" s="84" t="s">
        <v>160</v>
      </c>
      <c r="P81" s="68"/>
    </row>
    <row r="82" spans="1:16" s="17" customFormat="1" ht="19.5" thickBot="1">
      <c r="A82" s="47">
        <v>21</v>
      </c>
      <c r="B82" s="15" t="s">
        <v>108</v>
      </c>
      <c r="C82" s="54" t="s">
        <v>125</v>
      </c>
      <c r="D82" s="15" t="s">
        <v>120</v>
      </c>
      <c r="E82" s="24" t="s">
        <v>135</v>
      </c>
      <c r="F82" s="24">
        <v>23238688</v>
      </c>
      <c r="G82" s="24">
        <f>SUM(G83:G90)</f>
        <v>27525405</v>
      </c>
      <c r="H82" s="24">
        <f t="shared" ref="H82:K82" si="3">SUM(H83:H90)</f>
        <v>28672104</v>
      </c>
      <c r="I82" s="24">
        <f t="shared" si="3"/>
        <v>27732195</v>
      </c>
      <c r="J82" s="24">
        <f t="shared" si="3"/>
        <v>28079414</v>
      </c>
      <c r="K82" s="24">
        <f t="shared" si="3"/>
        <v>30002561</v>
      </c>
      <c r="L82" s="24" t="s">
        <v>135</v>
      </c>
      <c r="M82" s="24"/>
      <c r="N82" s="24"/>
      <c r="O82" s="59" t="s">
        <v>160</v>
      </c>
      <c r="P82" s="16"/>
    </row>
    <row r="83" spans="1:16" s="17" customFormat="1" ht="19.5" thickBot="1">
      <c r="A83" s="47">
        <v>21</v>
      </c>
      <c r="B83" s="15" t="s">
        <v>108</v>
      </c>
      <c r="C83" s="16" t="s">
        <v>430</v>
      </c>
      <c r="D83" s="15" t="s">
        <v>120</v>
      </c>
      <c r="E83" s="24" t="s">
        <v>135</v>
      </c>
      <c r="F83" s="24">
        <v>216150</v>
      </c>
      <c r="G83" s="24">
        <v>216153</v>
      </c>
      <c r="H83" s="24">
        <v>228830</v>
      </c>
      <c r="I83" s="24">
        <v>215946</v>
      </c>
      <c r="J83" s="66">
        <v>257435</v>
      </c>
      <c r="K83" s="66">
        <v>264652</v>
      </c>
      <c r="L83" s="24" t="s">
        <v>135</v>
      </c>
      <c r="M83" s="24"/>
      <c r="N83" s="24"/>
      <c r="O83" s="59" t="s">
        <v>679</v>
      </c>
      <c r="P83" s="16"/>
    </row>
    <row r="84" spans="1:16" s="17" customFormat="1" ht="19.5" thickBot="1">
      <c r="A84" s="47">
        <v>21</v>
      </c>
      <c r="B84" s="15" t="s">
        <v>108</v>
      </c>
      <c r="C84" s="16" t="s">
        <v>423</v>
      </c>
      <c r="D84" s="15" t="s">
        <v>120</v>
      </c>
      <c r="E84" s="24" t="s">
        <v>135</v>
      </c>
      <c r="F84" s="24">
        <v>6049</v>
      </c>
      <c r="G84" s="24">
        <v>5406</v>
      </c>
      <c r="H84" s="24">
        <v>6744</v>
      </c>
      <c r="I84" s="24">
        <v>5492</v>
      </c>
      <c r="J84" s="66">
        <v>6921</v>
      </c>
      <c r="K84" s="66">
        <v>7670</v>
      </c>
      <c r="L84" s="24" t="s">
        <v>135</v>
      </c>
      <c r="M84" s="24"/>
      <c r="N84" s="24"/>
      <c r="O84" s="59" t="s">
        <v>679</v>
      </c>
      <c r="P84" s="16"/>
    </row>
    <row r="85" spans="1:16" s="17" customFormat="1" ht="19.5" thickBot="1">
      <c r="A85" s="47">
        <v>21</v>
      </c>
      <c r="B85" s="15" t="s">
        <v>108</v>
      </c>
      <c r="C85" s="16" t="s">
        <v>424</v>
      </c>
      <c r="D85" s="15" t="s">
        <v>120</v>
      </c>
      <c r="E85" s="24" t="s">
        <v>135</v>
      </c>
      <c r="F85" s="24">
        <v>189778</v>
      </c>
      <c r="G85" s="24">
        <v>228805</v>
      </c>
      <c r="H85" s="24">
        <v>277304</v>
      </c>
      <c r="I85" s="24">
        <v>252311</v>
      </c>
      <c r="J85" s="66">
        <v>309410</v>
      </c>
      <c r="K85" s="66">
        <v>333713</v>
      </c>
      <c r="L85" s="24" t="s">
        <v>135</v>
      </c>
      <c r="M85" s="24"/>
      <c r="N85" s="24"/>
      <c r="O85" s="59" t="s">
        <v>679</v>
      </c>
      <c r="P85" s="16"/>
    </row>
    <row r="86" spans="1:16" s="17" customFormat="1" ht="19.5" thickBot="1">
      <c r="A86" s="47">
        <v>21</v>
      </c>
      <c r="B86" s="15" t="s">
        <v>108</v>
      </c>
      <c r="C86" s="16" t="s">
        <v>425</v>
      </c>
      <c r="D86" s="15" t="s">
        <v>120</v>
      </c>
      <c r="E86" s="24" t="s">
        <v>135</v>
      </c>
      <c r="F86" s="24">
        <v>32937</v>
      </c>
      <c r="G86" s="24">
        <v>26418</v>
      </c>
      <c r="H86" s="24">
        <v>31366</v>
      </c>
      <c r="I86" s="24">
        <v>31806</v>
      </c>
      <c r="J86" s="66">
        <v>43591</v>
      </c>
      <c r="K86" s="66">
        <v>49242</v>
      </c>
      <c r="L86" s="24" t="s">
        <v>135</v>
      </c>
      <c r="M86" s="24"/>
      <c r="N86" s="24"/>
      <c r="O86" s="59" t="s">
        <v>679</v>
      </c>
      <c r="P86" s="16"/>
    </row>
    <row r="87" spans="1:16" s="17" customFormat="1" ht="19.5" thickBot="1">
      <c r="A87" s="47">
        <v>21</v>
      </c>
      <c r="B87" s="15" t="s">
        <v>108</v>
      </c>
      <c r="C87" s="16" t="s">
        <v>426</v>
      </c>
      <c r="D87" s="15" t="s">
        <v>120</v>
      </c>
      <c r="E87" s="24" t="s">
        <v>135</v>
      </c>
      <c r="F87" s="24">
        <v>243</v>
      </c>
      <c r="G87" s="24">
        <v>297</v>
      </c>
      <c r="H87" s="24">
        <v>387</v>
      </c>
      <c r="I87" s="24">
        <v>337</v>
      </c>
      <c r="J87" s="66">
        <v>633</v>
      </c>
      <c r="K87" s="66" t="s">
        <v>135</v>
      </c>
      <c r="L87" s="24" t="s">
        <v>135</v>
      </c>
      <c r="M87" s="24"/>
      <c r="N87" s="24"/>
      <c r="O87" s="59" t="s">
        <v>679</v>
      </c>
      <c r="P87" s="16"/>
    </row>
    <row r="88" spans="1:16" s="17" customFormat="1" ht="19.5" thickBot="1">
      <c r="A88" s="47">
        <v>21</v>
      </c>
      <c r="B88" s="15" t="s">
        <v>108</v>
      </c>
      <c r="C88" s="16" t="s">
        <v>427</v>
      </c>
      <c r="D88" s="15" t="s">
        <v>120</v>
      </c>
      <c r="E88" s="24" t="s">
        <v>135</v>
      </c>
      <c r="F88" s="24">
        <v>22413056</v>
      </c>
      <c r="G88" s="24">
        <v>26730314</v>
      </c>
      <c r="H88" s="24">
        <v>27607999</v>
      </c>
      <c r="I88" s="24">
        <v>26756366</v>
      </c>
      <c r="J88" s="66">
        <v>26892585</v>
      </c>
      <c r="K88" s="66">
        <v>28694563</v>
      </c>
      <c r="L88" s="24" t="s">
        <v>135</v>
      </c>
      <c r="M88" s="24"/>
      <c r="N88" s="24"/>
      <c r="O88" s="59" t="s">
        <v>679</v>
      </c>
      <c r="P88" s="16"/>
    </row>
    <row r="89" spans="1:16" s="17" customFormat="1" ht="19.5" thickBot="1">
      <c r="A89" s="47">
        <v>21</v>
      </c>
      <c r="B89" s="15" t="s">
        <v>108</v>
      </c>
      <c r="C89" s="16" t="s">
        <v>428</v>
      </c>
      <c r="D89" s="15" t="s">
        <v>120</v>
      </c>
      <c r="E89" s="24" t="s">
        <v>135</v>
      </c>
      <c r="F89" s="24">
        <v>380428</v>
      </c>
      <c r="G89" s="24">
        <v>318008</v>
      </c>
      <c r="H89" s="24">
        <v>519444</v>
      </c>
      <c r="I89" s="24">
        <v>469937</v>
      </c>
      <c r="J89" s="66">
        <v>568839</v>
      </c>
      <c r="K89" s="66">
        <v>652721</v>
      </c>
      <c r="L89" s="24" t="s">
        <v>135</v>
      </c>
      <c r="M89" s="24"/>
      <c r="N89" s="24"/>
      <c r="O89" s="59" t="s">
        <v>679</v>
      </c>
      <c r="P89" s="16"/>
    </row>
    <row r="90" spans="1:16" s="17" customFormat="1" ht="19.5" thickBot="1">
      <c r="A90" s="47">
        <v>21</v>
      </c>
      <c r="B90" s="15" t="s">
        <v>108</v>
      </c>
      <c r="C90" s="16" t="s">
        <v>429</v>
      </c>
      <c r="D90" s="15" t="s">
        <v>120</v>
      </c>
      <c r="E90" s="24" t="s">
        <v>135</v>
      </c>
      <c r="F90" s="24">
        <v>47</v>
      </c>
      <c r="G90" s="24">
        <v>4</v>
      </c>
      <c r="H90" s="24">
        <v>30</v>
      </c>
      <c r="I90" s="24" t="s">
        <v>135</v>
      </c>
      <c r="J90" s="66" t="s">
        <v>135</v>
      </c>
      <c r="K90" s="24" t="s">
        <v>135</v>
      </c>
      <c r="L90" s="24" t="s">
        <v>135</v>
      </c>
      <c r="M90" s="24"/>
      <c r="N90" s="24"/>
      <c r="O90" s="59" t="s">
        <v>679</v>
      </c>
      <c r="P90" s="16"/>
    </row>
    <row r="91" spans="1:16" ht="19.5" thickBot="1">
      <c r="A91" s="33">
        <v>22</v>
      </c>
      <c r="B91" s="13" t="s">
        <v>108</v>
      </c>
      <c r="C91" s="14" t="s">
        <v>17</v>
      </c>
      <c r="D91" s="13" t="s">
        <v>128</v>
      </c>
      <c r="E91" s="23" t="s">
        <v>135</v>
      </c>
      <c r="F91" s="23">
        <v>6011</v>
      </c>
      <c r="G91" s="23">
        <v>3497</v>
      </c>
      <c r="H91" s="23">
        <f>3435</f>
        <v>3435</v>
      </c>
      <c r="I91" s="23">
        <f>3598</f>
        <v>3598</v>
      </c>
      <c r="J91" s="65">
        <f>4926</f>
        <v>4926</v>
      </c>
      <c r="K91" s="65">
        <v>3639</v>
      </c>
      <c r="L91" s="23" t="s">
        <v>135</v>
      </c>
      <c r="M91" s="23"/>
      <c r="N91" s="23"/>
      <c r="O91" s="58" t="s">
        <v>162</v>
      </c>
      <c r="P91" s="14"/>
    </row>
    <row r="92" spans="1:16" ht="19.5" thickBot="1">
      <c r="A92" s="33">
        <v>22</v>
      </c>
      <c r="B92" s="13" t="s">
        <v>108</v>
      </c>
      <c r="C92" s="14" t="s">
        <v>283</v>
      </c>
      <c r="D92" s="13" t="s">
        <v>128</v>
      </c>
      <c r="E92" s="23" t="s">
        <v>135</v>
      </c>
      <c r="F92" s="23">
        <v>1090</v>
      </c>
      <c r="G92" s="23">
        <v>364</v>
      </c>
      <c r="H92" s="23">
        <v>383</v>
      </c>
      <c r="I92" s="23">
        <v>366</v>
      </c>
      <c r="J92" s="65">
        <v>515</v>
      </c>
      <c r="K92" s="65">
        <v>343</v>
      </c>
      <c r="L92" s="23" t="s">
        <v>135</v>
      </c>
      <c r="M92" s="23"/>
      <c r="N92" s="23"/>
      <c r="O92" s="58" t="s">
        <v>162</v>
      </c>
      <c r="P92" s="14"/>
    </row>
    <row r="93" spans="1:16" ht="19.5" thickBot="1">
      <c r="A93" s="33">
        <v>22</v>
      </c>
      <c r="B93" s="13" t="s">
        <v>108</v>
      </c>
      <c r="C93" s="14" t="s">
        <v>284</v>
      </c>
      <c r="D93" s="13" t="s">
        <v>128</v>
      </c>
      <c r="E93" s="23" t="s">
        <v>135</v>
      </c>
      <c r="F93" s="23">
        <v>606</v>
      </c>
      <c r="G93" s="23">
        <v>96</v>
      </c>
      <c r="H93" s="23">
        <v>125</v>
      </c>
      <c r="I93" s="23">
        <v>145</v>
      </c>
      <c r="J93" s="65">
        <v>197</v>
      </c>
      <c r="K93" s="65">
        <v>191</v>
      </c>
      <c r="L93" s="23" t="s">
        <v>135</v>
      </c>
      <c r="M93" s="23"/>
      <c r="N93" s="23"/>
      <c r="O93" s="58" t="s">
        <v>162</v>
      </c>
      <c r="P93" s="14"/>
    </row>
    <row r="94" spans="1:16" ht="19.5" thickBot="1">
      <c r="A94" s="33">
        <v>22</v>
      </c>
      <c r="B94" s="13" t="s">
        <v>108</v>
      </c>
      <c r="C94" s="14" t="s">
        <v>285</v>
      </c>
      <c r="D94" s="13" t="s">
        <v>128</v>
      </c>
      <c r="E94" s="23" t="s">
        <v>135</v>
      </c>
      <c r="F94" s="23">
        <v>574</v>
      </c>
      <c r="G94" s="23">
        <v>309</v>
      </c>
      <c r="H94" s="23">
        <v>304</v>
      </c>
      <c r="I94" s="23">
        <v>320</v>
      </c>
      <c r="J94" s="65">
        <v>537</v>
      </c>
      <c r="K94" s="65">
        <v>271</v>
      </c>
      <c r="L94" s="23" t="s">
        <v>135</v>
      </c>
      <c r="M94" s="23"/>
      <c r="N94" s="23"/>
      <c r="O94" s="58" t="s">
        <v>162</v>
      </c>
      <c r="P94" s="14"/>
    </row>
    <row r="95" spans="1:16" ht="19.5" thickBot="1">
      <c r="A95" s="33">
        <v>22</v>
      </c>
      <c r="B95" s="13" t="s">
        <v>108</v>
      </c>
      <c r="C95" s="14" t="s">
        <v>286</v>
      </c>
      <c r="D95" s="13" t="s">
        <v>128</v>
      </c>
      <c r="E95" s="23" t="s">
        <v>135</v>
      </c>
      <c r="F95" s="23">
        <v>66</v>
      </c>
      <c r="G95" s="23">
        <v>11</v>
      </c>
      <c r="H95" s="23">
        <v>11</v>
      </c>
      <c r="I95" s="23">
        <v>30</v>
      </c>
      <c r="J95" s="65">
        <v>32</v>
      </c>
      <c r="K95" s="65">
        <v>33</v>
      </c>
      <c r="L95" s="23" t="s">
        <v>135</v>
      </c>
      <c r="M95" s="23"/>
      <c r="N95" s="23"/>
      <c r="O95" s="58" t="s">
        <v>162</v>
      </c>
      <c r="P95" s="14"/>
    </row>
    <row r="96" spans="1:16" ht="19.5" thickBot="1">
      <c r="A96" s="33">
        <v>22</v>
      </c>
      <c r="B96" s="13" t="s">
        <v>108</v>
      </c>
      <c r="C96" s="14" t="s">
        <v>287</v>
      </c>
      <c r="D96" s="13" t="s">
        <v>128</v>
      </c>
      <c r="E96" s="23" t="s">
        <v>135</v>
      </c>
      <c r="F96" s="23">
        <v>330</v>
      </c>
      <c r="G96" s="23">
        <v>175</v>
      </c>
      <c r="H96" s="23">
        <v>163</v>
      </c>
      <c r="I96" s="23">
        <v>161</v>
      </c>
      <c r="J96" s="65">
        <v>253</v>
      </c>
      <c r="K96" s="65">
        <v>212</v>
      </c>
      <c r="L96" s="23" t="s">
        <v>135</v>
      </c>
      <c r="M96" s="23"/>
      <c r="N96" s="23"/>
      <c r="O96" s="58" t="s">
        <v>162</v>
      </c>
      <c r="P96" s="14"/>
    </row>
    <row r="97" spans="1:16" ht="19.5" thickBot="1">
      <c r="A97" s="33">
        <v>22</v>
      </c>
      <c r="B97" s="13" t="s">
        <v>108</v>
      </c>
      <c r="C97" s="14" t="s">
        <v>288</v>
      </c>
      <c r="D97" s="13" t="s">
        <v>128</v>
      </c>
      <c r="E97" s="23" t="s">
        <v>135</v>
      </c>
      <c r="F97" s="23">
        <v>364</v>
      </c>
      <c r="G97" s="23">
        <v>246</v>
      </c>
      <c r="H97" s="23">
        <v>248</v>
      </c>
      <c r="I97" s="23">
        <v>310</v>
      </c>
      <c r="J97" s="65">
        <v>372</v>
      </c>
      <c r="K97" s="65">
        <v>312</v>
      </c>
      <c r="L97" s="23" t="s">
        <v>135</v>
      </c>
      <c r="M97" s="23"/>
      <c r="N97" s="23"/>
      <c r="O97" s="58" t="s">
        <v>162</v>
      </c>
      <c r="P97" s="14"/>
    </row>
    <row r="98" spans="1:16" ht="19.5" thickBot="1">
      <c r="A98" s="33">
        <v>22</v>
      </c>
      <c r="B98" s="13" t="s">
        <v>108</v>
      </c>
      <c r="C98" s="14" t="s">
        <v>289</v>
      </c>
      <c r="D98" s="13" t="s">
        <v>128</v>
      </c>
      <c r="E98" s="23" t="s">
        <v>135</v>
      </c>
      <c r="F98" s="23">
        <v>393</v>
      </c>
      <c r="G98" s="23">
        <v>101</v>
      </c>
      <c r="H98" s="23">
        <v>99</v>
      </c>
      <c r="I98" s="23">
        <v>119</v>
      </c>
      <c r="J98" s="65">
        <v>145</v>
      </c>
      <c r="K98" s="65">
        <v>86</v>
      </c>
      <c r="L98" s="23" t="s">
        <v>135</v>
      </c>
      <c r="M98" s="23"/>
      <c r="N98" s="23"/>
      <c r="O98" s="58" t="s">
        <v>162</v>
      </c>
      <c r="P98" s="14"/>
    </row>
    <row r="99" spans="1:16" ht="19.5" thickBot="1">
      <c r="A99" s="33">
        <v>22</v>
      </c>
      <c r="B99" s="13" t="s">
        <v>108</v>
      </c>
      <c r="C99" s="14" t="s">
        <v>290</v>
      </c>
      <c r="D99" s="13" t="s">
        <v>128</v>
      </c>
      <c r="E99" s="23" t="s">
        <v>135</v>
      </c>
      <c r="F99" s="23">
        <v>160</v>
      </c>
      <c r="G99" s="23">
        <v>44</v>
      </c>
      <c r="H99" s="23">
        <v>44</v>
      </c>
      <c r="I99" s="23">
        <v>75</v>
      </c>
      <c r="J99" s="65">
        <v>83</v>
      </c>
      <c r="K99" s="65">
        <v>72</v>
      </c>
      <c r="L99" s="23" t="s">
        <v>135</v>
      </c>
      <c r="M99" s="23"/>
      <c r="N99" s="23"/>
      <c r="O99" s="58" t="s">
        <v>162</v>
      </c>
      <c r="P99" s="14"/>
    </row>
    <row r="100" spans="1:16" ht="19.5" thickBot="1">
      <c r="A100" s="33">
        <v>22</v>
      </c>
      <c r="B100" s="13" t="s">
        <v>108</v>
      </c>
      <c r="C100" s="14" t="s">
        <v>291</v>
      </c>
      <c r="D100" s="13" t="s">
        <v>128</v>
      </c>
      <c r="E100" s="23" t="s">
        <v>135</v>
      </c>
      <c r="F100" s="23">
        <v>294</v>
      </c>
      <c r="G100" s="23">
        <v>366</v>
      </c>
      <c r="H100" s="23">
        <v>354</v>
      </c>
      <c r="I100" s="23">
        <v>372</v>
      </c>
      <c r="J100" s="65">
        <v>469</v>
      </c>
      <c r="K100" s="65">
        <v>477</v>
      </c>
      <c r="L100" s="23" t="s">
        <v>135</v>
      </c>
      <c r="M100" s="23"/>
      <c r="N100" s="23"/>
      <c r="O100" s="58" t="s">
        <v>162</v>
      </c>
      <c r="P100" s="14"/>
    </row>
    <row r="101" spans="1:16" ht="19.5" thickBot="1">
      <c r="A101" s="33">
        <v>22</v>
      </c>
      <c r="B101" s="13" t="s">
        <v>108</v>
      </c>
      <c r="C101" s="14" t="s">
        <v>292</v>
      </c>
      <c r="D101" s="13" t="s">
        <v>128</v>
      </c>
      <c r="E101" s="23" t="s">
        <v>135</v>
      </c>
      <c r="F101" s="23">
        <v>557</v>
      </c>
      <c r="G101" s="23">
        <v>760</v>
      </c>
      <c r="H101" s="23">
        <v>683</v>
      </c>
      <c r="I101" s="23">
        <v>666</v>
      </c>
      <c r="J101" s="65">
        <v>993</v>
      </c>
      <c r="K101" s="65">
        <v>634</v>
      </c>
      <c r="L101" s="23" t="s">
        <v>135</v>
      </c>
      <c r="M101" s="23"/>
      <c r="N101" s="23"/>
      <c r="O101" s="58" t="s">
        <v>162</v>
      </c>
      <c r="P101" s="14"/>
    </row>
    <row r="102" spans="1:16" ht="19.5" thickBot="1">
      <c r="A102" s="33">
        <v>22</v>
      </c>
      <c r="B102" s="13" t="s">
        <v>108</v>
      </c>
      <c r="C102" s="14" t="s">
        <v>293</v>
      </c>
      <c r="D102" s="13" t="s">
        <v>128</v>
      </c>
      <c r="E102" s="23" t="s">
        <v>135</v>
      </c>
      <c r="F102" s="23">
        <v>544</v>
      </c>
      <c r="G102" s="23">
        <v>416</v>
      </c>
      <c r="H102" s="23">
        <v>417</v>
      </c>
      <c r="I102" s="23">
        <v>393</v>
      </c>
      <c r="J102" s="65">
        <v>478</v>
      </c>
      <c r="K102" s="65">
        <v>411</v>
      </c>
      <c r="L102" s="23" t="s">
        <v>135</v>
      </c>
      <c r="M102" s="23"/>
      <c r="N102" s="23"/>
      <c r="O102" s="58" t="s">
        <v>162</v>
      </c>
      <c r="P102" s="14"/>
    </row>
    <row r="103" spans="1:16" ht="19.5" thickBot="1">
      <c r="A103" s="33">
        <v>22</v>
      </c>
      <c r="B103" s="13" t="s">
        <v>108</v>
      </c>
      <c r="C103" s="14" t="s">
        <v>294</v>
      </c>
      <c r="D103" s="13" t="s">
        <v>128</v>
      </c>
      <c r="E103" s="23" t="s">
        <v>135</v>
      </c>
      <c r="F103" s="23">
        <v>730</v>
      </c>
      <c r="G103" s="23">
        <v>422</v>
      </c>
      <c r="H103" s="23">
        <v>417</v>
      </c>
      <c r="I103" s="23">
        <v>445</v>
      </c>
      <c r="J103" s="65">
        <v>588</v>
      </c>
      <c r="K103" s="65">
        <v>408</v>
      </c>
      <c r="L103" s="23" t="s">
        <v>135</v>
      </c>
      <c r="M103" s="23"/>
      <c r="N103" s="23"/>
      <c r="O103" s="58" t="s">
        <v>162</v>
      </c>
      <c r="P103" s="14"/>
    </row>
    <row r="104" spans="1:16" ht="19.5" thickBot="1">
      <c r="A104" s="33">
        <v>22</v>
      </c>
      <c r="B104" s="13" t="s">
        <v>108</v>
      </c>
      <c r="C104" s="14" t="s">
        <v>295</v>
      </c>
      <c r="D104" s="13" t="s">
        <v>128</v>
      </c>
      <c r="E104" s="23" t="s">
        <v>135</v>
      </c>
      <c r="F104" s="23">
        <v>303</v>
      </c>
      <c r="G104" s="23">
        <v>187</v>
      </c>
      <c r="H104" s="23">
        <v>187</v>
      </c>
      <c r="I104" s="23">
        <v>196</v>
      </c>
      <c r="J104" s="65">
        <v>264</v>
      </c>
      <c r="K104" s="65">
        <v>189</v>
      </c>
      <c r="L104" s="23" t="s">
        <v>135</v>
      </c>
      <c r="M104" s="23"/>
      <c r="N104" s="23"/>
      <c r="O104" s="58" t="s">
        <v>162</v>
      </c>
      <c r="P104" s="14"/>
    </row>
    <row r="105" spans="1:16" s="17" customFormat="1" ht="19.5" thickBot="1">
      <c r="A105" s="46">
        <v>23</v>
      </c>
      <c r="B105" s="56" t="s">
        <v>108</v>
      </c>
      <c r="C105" s="54" t="s">
        <v>18</v>
      </c>
      <c r="D105" s="56" t="s">
        <v>117</v>
      </c>
      <c r="E105" s="53" t="s">
        <v>135</v>
      </c>
      <c r="F105" s="24" t="s">
        <v>135</v>
      </c>
      <c r="G105" s="53">
        <f>6653</f>
        <v>6653</v>
      </c>
      <c r="H105" s="53">
        <f>6654</f>
        <v>6654</v>
      </c>
      <c r="I105" s="53">
        <f>5455</f>
        <v>5455</v>
      </c>
      <c r="J105" s="73">
        <f>6359</f>
        <v>6359</v>
      </c>
      <c r="K105" s="73">
        <v>6906.34</v>
      </c>
      <c r="L105" s="53" t="s">
        <v>135</v>
      </c>
      <c r="M105" s="53"/>
      <c r="N105" s="53"/>
      <c r="O105" s="60" t="s">
        <v>162</v>
      </c>
      <c r="P105" s="54"/>
    </row>
    <row r="106" spans="1:16" s="17" customFormat="1" ht="19.5" thickBot="1">
      <c r="A106" s="46">
        <v>23</v>
      </c>
      <c r="B106" s="56" t="s">
        <v>108</v>
      </c>
      <c r="C106" s="54" t="s">
        <v>296</v>
      </c>
      <c r="D106" s="56" t="s">
        <v>117</v>
      </c>
      <c r="E106" s="53" t="s">
        <v>135</v>
      </c>
      <c r="F106" s="24" t="s">
        <v>135</v>
      </c>
      <c r="G106" s="53">
        <v>525</v>
      </c>
      <c r="H106" s="53">
        <v>526</v>
      </c>
      <c r="I106" s="53">
        <v>475.73</v>
      </c>
      <c r="J106" s="73">
        <v>512</v>
      </c>
      <c r="K106" s="73">
        <v>601.77</v>
      </c>
      <c r="L106" s="53" t="s">
        <v>135</v>
      </c>
      <c r="M106" s="53"/>
      <c r="N106" s="53"/>
      <c r="O106" s="60" t="s">
        <v>162</v>
      </c>
      <c r="P106" s="54"/>
    </row>
    <row r="107" spans="1:16" s="17" customFormat="1" ht="19.5" thickBot="1">
      <c r="A107" s="46">
        <v>23</v>
      </c>
      <c r="B107" s="56" t="s">
        <v>108</v>
      </c>
      <c r="C107" s="54" t="s">
        <v>297</v>
      </c>
      <c r="D107" s="56" t="s">
        <v>117</v>
      </c>
      <c r="E107" s="53" t="s">
        <v>135</v>
      </c>
      <c r="F107" s="24" t="s">
        <v>135</v>
      </c>
      <c r="G107" s="53">
        <v>37</v>
      </c>
      <c r="H107" s="53">
        <v>37</v>
      </c>
      <c r="I107" s="53">
        <v>76.08</v>
      </c>
      <c r="J107" s="73">
        <v>81</v>
      </c>
      <c r="K107" s="73">
        <v>80.81</v>
      </c>
      <c r="L107" s="53" t="s">
        <v>135</v>
      </c>
      <c r="M107" s="53"/>
      <c r="N107" s="53"/>
      <c r="O107" s="60" t="s">
        <v>162</v>
      </c>
      <c r="P107" s="54"/>
    </row>
    <row r="108" spans="1:16" s="17" customFormat="1" ht="19.5" thickBot="1">
      <c r="A108" s="46">
        <v>23</v>
      </c>
      <c r="B108" s="56" t="s">
        <v>108</v>
      </c>
      <c r="C108" s="54" t="s">
        <v>298</v>
      </c>
      <c r="D108" s="56" t="s">
        <v>117</v>
      </c>
      <c r="E108" s="53" t="s">
        <v>135</v>
      </c>
      <c r="F108" s="24" t="s">
        <v>135</v>
      </c>
      <c r="G108" s="53">
        <v>543</v>
      </c>
      <c r="H108" s="53">
        <v>543</v>
      </c>
      <c r="I108" s="53">
        <v>449.6</v>
      </c>
      <c r="J108" s="73">
        <v>528</v>
      </c>
      <c r="K108" s="73">
        <v>531.48</v>
      </c>
      <c r="L108" s="53" t="s">
        <v>135</v>
      </c>
      <c r="M108" s="53"/>
      <c r="N108" s="53"/>
      <c r="O108" s="60" t="s">
        <v>162</v>
      </c>
      <c r="P108" s="54"/>
    </row>
    <row r="109" spans="1:16" s="17" customFormat="1" ht="19.5" thickBot="1">
      <c r="A109" s="46">
        <v>23</v>
      </c>
      <c r="B109" s="56" t="s">
        <v>108</v>
      </c>
      <c r="C109" s="54" t="s">
        <v>299</v>
      </c>
      <c r="D109" s="56" t="s">
        <v>117</v>
      </c>
      <c r="E109" s="53" t="s">
        <v>135</v>
      </c>
      <c r="F109" s="24" t="s">
        <v>135</v>
      </c>
      <c r="G109" s="53">
        <v>4</v>
      </c>
      <c r="H109" s="53">
        <v>4</v>
      </c>
      <c r="I109" s="53">
        <v>20.51</v>
      </c>
      <c r="J109" s="73">
        <v>18</v>
      </c>
      <c r="K109" s="73">
        <v>16.96</v>
      </c>
      <c r="L109" s="53" t="s">
        <v>135</v>
      </c>
      <c r="M109" s="53"/>
      <c r="N109" s="53"/>
      <c r="O109" s="60" t="s">
        <v>162</v>
      </c>
      <c r="P109" s="54"/>
    </row>
    <row r="110" spans="1:16" s="17" customFormat="1" ht="19.5" thickBot="1">
      <c r="A110" s="46">
        <v>23</v>
      </c>
      <c r="B110" s="56" t="s">
        <v>108</v>
      </c>
      <c r="C110" s="54" t="s">
        <v>300</v>
      </c>
      <c r="D110" s="56" t="s">
        <v>117</v>
      </c>
      <c r="E110" s="53" t="s">
        <v>135</v>
      </c>
      <c r="F110" s="24" t="s">
        <v>135</v>
      </c>
      <c r="G110" s="53">
        <v>345</v>
      </c>
      <c r="H110" s="53">
        <v>345</v>
      </c>
      <c r="I110" s="53">
        <v>393.84</v>
      </c>
      <c r="J110" s="73">
        <v>415</v>
      </c>
      <c r="K110" s="73">
        <v>404.81</v>
      </c>
      <c r="L110" s="53" t="s">
        <v>135</v>
      </c>
      <c r="M110" s="53"/>
      <c r="N110" s="53"/>
      <c r="O110" s="60" t="s">
        <v>162</v>
      </c>
      <c r="P110" s="54"/>
    </row>
    <row r="111" spans="1:16" s="17" customFormat="1" ht="19.5" thickBot="1">
      <c r="A111" s="46">
        <v>23</v>
      </c>
      <c r="B111" s="56" t="s">
        <v>108</v>
      </c>
      <c r="C111" s="54" t="s">
        <v>301</v>
      </c>
      <c r="D111" s="56" t="s">
        <v>117</v>
      </c>
      <c r="E111" s="53" t="s">
        <v>135</v>
      </c>
      <c r="F111" s="24" t="s">
        <v>135</v>
      </c>
      <c r="G111" s="53">
        <v>352</v>
      </c>
      <c r="H111" s="53">
        <v>352</v>
      </c>
      <c r="I111" s="53">
        <v>430.16</v>
      </c>
      <c r="J111" s="73">
        <v>365</v>
      </c>
      <c r="K111" s="73">
        <v>374.4</v>
      </c>
      <c r="L111" s="53" t="s">
        <v>135</v>
      </c>
      <c r="M111" s="53"/>
      <c r="N111" s="53"/>
      <c r="O111" s="60" t="s">
        <v>162</v>
      </c>
      <c r="P111" s="54"/>
    </row>
    <row r="112" spans="1:16" s="17" customFormat="1" ht="19.5" thickBot="1">
      <c r="A112" s="46">
        <v>23</v>
      </c>
      <c r="B112" s="56" t="s">
        <v>108</v>
      </c>
      <c r="C112" s="54" t="s">
        <v>302</v>
      </c>
      <c r="D112" s="56" t="s">
        <v>117</v>
      </c>
      <c r="E112" s="53" t="s">
        <v>135</v>
      </c>
      <c r="F112" s="24" t="s">
        <v>135</v>
      </c>
      <c r="G112" s="53">
        <v>82</v>
      </c>
      <c r="H112" s="53">
        <v>82</v>
      </c>
      <c r="I112" s="53">
        <v>94.33</v>
      </c>
      <c r="J112" s="73">
        <v>82</v>
      </c>
      <c r="K112" s="73">
        <v>83.8</v>
      </c>
      <c r="L112" s="53" t="s">
        <v>135</v>
      </c>
      <c r="M112" s="53"/>
      <c r="N112" s="53"/>
      <c r="O112" s="60" t="s">
        <v>162</v>
      </c>
      <c r="P112" s="54"/>
    </row>
    <row r="113" spans="1:16" s="17" customFormat="1" ht="19.5" thickBot="1">
      <c r="A113" s="46">
        <v>23</v>
      </c>
      <c r="B113" s="56" t="s">
        <v>108</v>
      </c>
      <c r="C113" s="54" t="s">
        <v>303</v>
      </c>
      <c r="D113" s="56" t="s">
        <v>117</v>
      </c>
      <c r="E113" s="53" t="s">
        <v>135</v>
      </c>
      <c r="F113" s="24" t="s">
        <v>135</v>
      </c>
      <c r="G113" s="53">
        <v>19</v>
      </c>
      <c r="H113" s="53">
        <v>19</v>
      </c>
      <c r="I113" s="53">
        <v>46.13</v>
      </c>
      <c r="J113" s="73">
        <v>42</v>
      </c>
      <c r="K113" s="73">
        <v>32.32</v>
      </c>
      <c r="L113" s="53" t="s">
        <v>135</v>
      </c>
      <c r="M113" s="53"/>
      <c r="N113" s="53"/>
      <c r="O113" s="60" t="s">
        <v>162</v>
      </c>
      <c r="P113" s="54"/>
    </row>
    <row r="114" spans="1:16" s="17" customFormat="1" ht="19.5" thickBot="1">
      <c r="A114" s="46">
        <v>23</v>
      </c>
      <c r="B114" s="56" t="s">
        <v>108</v>
      </c>
      <c r="C114" s="54" t="s">
        <v>304</v>
      </c>
      <c r="D114" s="56" t="s">
        <v>117</v>
      </c>
      <c r="E114" s="53" t="s">
        <v>135</v>
      </c>
      <c r="F114" s="24" t="s">
        <v>135</v>
      </c>
      <c r="G114" s="53">
        <v>2145</v>
      </c>
      <c r="H114" s="53">
        <v>2146</v>
      </c>
      <c r="I114" s="53">
        <v>1485.38</v>
      </c>
      <c r="J114" s="73">
        <v>2053</v>
      </c>
      <c r="K114" s="73">
        <v>2646.29</v>
      </c>
      <c r="L114" s="53" t="s">
        <v>135</v>
      </c>
      <c r="M114" s="53"/>
      <c r="N114" s="53"/>
      <c r="O114" s="60" t="s">
        <v>162</v>
      </c>
      <c r="P114" s="54"/>
    </row>
    <row r="115" spans="1:16" s="17" customFormat="1" ht="19.5" thickBot="1">
      <c r="A115" s="46">
        <v>23</v>
      </c>
      <c r="B115" s="56" t="s">
        <v>108</v>
      </c>
      <c r="C115" s="54" t="s">
        <v>305</v>
      </c>
      <c r="D115" s="56" t="s">
        <v>117</v>
      </c>
      <c r="E115" s="53" t="s">
        <v>135</v>
      </c>
      <c r="F115" s="24" t="s">
        <v>135</v>
      </c>
      <c r="G115" s="53">
        <v>1230</v>
      </c>
      <c r="H115" s="53">
        <v>1230</v>
      </c>
      <c r="I115" s="53">
        <v>822.22</v>
      </c>
      <c r="J115" s="73">
        <v>939</v>
      </c>
      <c r="K115" s="73">
        <v>534.6</v>
      </c>
      <c r="L115" s="53" t="s">
        <v>135</v>
      </c>
      <c r="M115" s="53"/>
      <c r="N115" s="53"/>
      <c r="O115" s="60" t="s">
        <v>162</v>
      </c>
      <c r="P115" s="54"/>
    </row>
    <row r="116" spans="1:16" s="17" customFormat="1" ht="19.5" thickBot="1">
      <c r="A116" s="46">
        <v>23</v>
      </c>
      <c r="B116" s="56" t="s">
        <v>108</v>
      </c>
      <c r="C116" s="54" t="s">
        <v>306</v>
      </c>
      <c r="D116" s="56" t="s">
        <v>117</v>
      </c>
      <c r="E116" s="53" t="s">
        <v>135</v>
      </c>
      <c r="F116" s="24" t="s">
        <v>135</v>
      </c>
      <c r="G116" s="53">
        <v>645</v>
      </c>
      <c r="H116" s="53">
        <v>645</v>
      </c>
      <c r="I116" s="53">
        <v>471.3</v>
      </c>
      <c r="J116" s="73">
        <v>603</v>
      </c>
      <c r="K116" s="73">
        <v>755.59</v>
      </c>
      <c r="L116" s="53" t="s">
        <v>135</v>
      </c>
      <c r="M116" s="53"/>
      <c r="N116" s="53"/>
      <c r="O116" s="60" t="s">
        <v>162</v>
      </c>
      <c r="P116" s="54"/>
    </row>
    <row r="117" spans="1:16" s="17" customFormat="1" ht="19.5" thickBot="1">
      <c r="A117" s="46">
        <v>23</v>
      </c>
      <c r="B117" s="56" t="s">
        <v>108</v>
      </c>
      <c r="C117" s="54" t="s">
        <v>307</v>
      </c>
      <c r="D117" s="56" t="s">
        <v>117</v>
      </c>
      <c r="E117" s="53" t="s">
        <v>135</v>
      </c>
      <c r="F117" s="24" t="s">
        <v>135</v>
      </c>
      <c r="G117" s="53">
        <v>441</v>
      </c>
      <c r="H117" s="53">
        <v>441</v>
      </c>
      <c r="I117" s="53">
        <v>359.93</v>
      </c>
      <c r="J117" s="73">
        <v>496</v>
      </c>
      <c r="K117" s="73">
        <v>488.69</v>
      </c>
      <c r="L117" s="53" t="s">
        <v>135</v>
      </c>
      <c r="M117" s="53"/>
      <c r="N117" s="53"/>
      <c r="O117" s="60" t="s">
        <v>162</v>
      </c>
      <c r="P117" s="54"/>
    </row>
    <row r="118" spans="1:16" s="17" customFormat="1" ht="19.5" thickBot="1">
      <c r="A118" s="46">
        <v>23</v>
      </c>
      <c r="B118" s="56" t="s">
        <v>108</v>
      </c>
      <c r="C118" s="54" t="s">
        <v>308</v>
      </c>
      <c r="D118" s="56" t="s">
        <v>117</v>
      </c>
      <c r="E118" s="53" t="s">
        <v>135</v>
      </c>
      <c r="F118" s="24" t="s">
        <v>135</v>
      </c>
      <c r="G118" s="53">
        <v>284</v>
      </c>
      <c r="H118" s="53">
        <v>284</v>
      </c>
      <c r="I118" s="53">
        <v>329.7</v>
      </c>
      <c r="J118" s="73">
        <v>226</v>
      </c>
      <c r="K118" s="73">
        <v>354.82</v>
      </c>
      <c r="L118" s="53" t="s">
        <v>135</v>
      </c>
      <c r="M118" s="53"/>
      <c r="N118" s="53"/>
      <c r="O118" s="60" t="s">
        <v>162</v>
      </c>
      <c r="P118" s="54"/>
    </row>
    <row r="119" spans="1:16" ht="19.5" thickBot="1">
      <c r="A119" s="33">
        <v>24</v>
      </c>
      <c r="B119" s="13" t="s">
        <v>108</v>
      </c>
      <c r="C119" s="14" t="s">
        <v>19</v>
      </c>
      <c r="D119" s="13" t="s">
        <v>118</v>
      </c>
      <c r="E119" s="23" t="s">
        <v>135</v>
      </c>
      <c r="F119" s="23">
        <v>9304</v>
      </c>
      <c r="G119" s="23">
        <f>3351</f>
        <v>3351</v>
      </c>
      <c r="H119" s="23">
        <f>3118</f>
        <v>3118</v>
      </c>
      <c r="I119" s="23">
        <f>4750</f>
        <v>4750</v>
      </c>
      <c r="J119" s="65">
        <f>5181</f>
        <v>5181</v>
      </c>
      <c r="K119" s="65">
        <v>6452.42</v>
      </c>
      <c r="L119" s="23" t="s">
        <v>135</v>
      </c>
      <c r="M119" s="23"/>
      <c r="N119" s="23"/>
      <c r="O119" s="58" t="s">
        <v>162</v>
      </c>
      <c r="P119" s="14"/>
    </row>
    <row r="120" spans="1:16" ht="19.5" thickBot="1">
      <c r="A120" s="33">
        <v>24</v>
      </c>
      <c r="B120" s="13" t="s">
        <v>108</v>
      </c>
      <c r="C120" s="14" t="s">
        <v>309</v>
      </c>
      <c r="D120" s="13" t="s">
        <v>118</v>
      </c>
      <c r="E120" s="23" t="s">
        <v>135</v>
      </c>
      <c r="F120" s="23" t="s">
        <v>135</v>
      </c>
      <c r="G120" s="23">
        <v>15</v>
      </c>
      <c r="H120" s="23">
        <v>15</v>
      </c>
      <c r="I120" s="23">
        <v>694.5</v>
      </c>
      <c r="J120" s="65">
        <v>880.7</v>
      </c>
      <c r="K120" s="65">
        <v>1324.74</v>
      </c>
      <c r="L120" s="23" t="s">
        <v>135</v>
      </c>
      <c r="M120" s="23"/>
      <c r="N120" s="23"/>
      <c r="O120" s="58" t="s">
        <v>162</v>
      </c>
      <c r="P120" s="14"/>
    </row>
    <row r="121" spans="1:16" ht="19.5" thickBot="1">
      <c r="A121" s="33">
        <v>24</v>
      </c>
      <c r="B121" s="13" t="s">
        <v>108</v>
      </c>
      <c r="C121" s="14" t="s">
        <v>310</v>
      </c>
      <c r="D121" s="13" t="s">
        <v>118</v>
      </c>
      <c r="E121" s="23" t="s">
        <v>135</v>
      </c>
      <c r="F121" s="23" t="s">
        <v>135</v>
      </c>
      <c r="G121" s="23">
        <v>11</v>
      </c>
      <c r="H121" s="23">
        <v>9</v>
      </c>
      <c r="I121" s="23">
        <v>6.56</v>
      </c>
      <c r="J121" s="65">
        <v>185.3</v>
      </c>
      <c r="K121" s="65">
        <v>235.44</v>
      </c>
      <c r="L121" s="23" t="s">
        <v>135</v>
      </c>
      <c r="M121" s="23"/>
      <c r="N121" s="23"/>
      <c r="O121" s="58" t="s">
        <v>162</v>
      </c>
      <c r="P121" s="14"/>
    </row>
    <row r="122" spans="1:16" ht="19.5" thickBot="1">
      <c r="A122" s="33">
        <v>24</v>
      </c>
      <c r="B122" s="13" t="s">
        <v>108</v>
      </c>
      <c r="C122" s="14" t="s">
        <v>311</v>
      </c>
      <c r="D122" s="13" t="s">
        <v>118</v>
      </c>
      <c r="E122" s="23" t="s">
        <v>135</v>
      </c>
      <c r="F122" s="23" t="s">
        <v>135</v>
      </c>
      <c r="G122" s="23">
        <v>7</v>
      </c>
      <c r="H122" s="23">
        <v>29</v>
      </c>
      <c r="I122" s="23">
        <v>15.27</v>
      </c>
      <c r="J122" s="65">
        <v>160</v>
      </c>
      <c r="K122" s="65">
        <v>255.64</v>
      </c>
      <c r="L122" s="23" t="s">
        <v>135</v>
      </c>
      <c r="M122" s="23"/>
      <c r="N122" s="23"/>
      <c r="O122" s="58" t="s">
        <v>162</v>
      </c>
      <c r="P122" s="14"/>
    </row>
    <row r="123" spans="1:16" ht="19.5" thickBot="1">
      <c r="A123" s="33">
        <v>24</v>
      </c>
      <c r="B123" s="13" t="s">
        <v>108</v>
      </c>
      <c r="C123" s="14" t="s">
        <v>312</v>
      </c>
      <c r="D123" s="13" t="s">
        <v>118</v>
      </c>
      <c r="E123" s="23" t="s">
        <v>135</v>
      </c>
      <c r="F123" s="23" t="s">
        <v>135</v>
      </c>
      <c r="G123" s="23">
        <v>5</v>
      </c>
      <c r="H123" s="23">
        <v>78</v>
      </c>
      <c r="I123" s="23">
        <v>30</v>
      </c>
      <c r="J123" s="65">
        <v>105.8</v>
      </c>
      <c r="K123" s="65">
        <v>139.16999999999999</v>
      </c>
      <c r="L123" s="23" t="s">
        <v>135</v>
      </c>
      <c r="M123" s="23"/>
      <c r="N123" s="23"/>
      <c r="O123" s="58" t="s">
        <v>162</v>
      </c>
      <c r="P123" s="14"/>
    </row>
    <row r="124" spans="1:16" ht="19.5" thickBot="1">
      <c r="A124" s="33">
        <v>24</v>
      </c>
      <c r="B124" s="13" t="s">
        <v>108</v>
      </c>
      <c r="C124" s="14" t="s">
        <v>313</v>
      </c>
      <c r="D124" s="13" t="s">
        <v>118</v>
      </c>
      <c r="E124" s="23" t="s">
        <v>135</v>
      </c>
      <c r="F124" s="23" t="s">
        <v>135</v>
      </c>
      <c r="G124" s="23">
        <v>17</v>
      </c>
      <c r="H124" s="23">
        <v>124</v>
      </c>
      <c r="I124" s="23">
        <v>161</v>
      </c>
      <c r="J124" s="65">
        <v>333.8</v>
      </c>
      <c r="K124" s="65">
        <v>370.85</v>
      </c>
      <c r="L124" s="23" t="s">
        <v>135</v>
      </c>
      <c r="M124" s="23"/>
      <c r="N124" s="23"/>
      <c r="O124" s="58" t="s">
        <v>162</v>
      </c>
      <c r="P124" s="14"/>
    </row>
    <row r="125" spans="1:16" ht="19.5" thickBot="1">
      <c r="A125" s="33">
        <v>24</v>
      </c>
      <c r="B125" s="13" t="s">
        <v>108</v>
      </c>
      <c r="C125" s="14" t="s">
        <v>314</v>
      </c>
      <c r="D125" s="13" t="s">
        <v>118</v>
      </c>
      <c r="E125" s="23" t="s">
        <v>135</v>
      </c>
      <c r="F125" s="23" t="s">
        <v>135</v>
      </c>
      <c r="G125" s="23">
        <v>1458</v>
      </c>
      <c r="H125" s="23">
        <v>2357</v>
      </c>
      <c r="I125" s="23">
        <v>310</v>
      </c>
      <c r="J125" s="65">
        <v>922</v>
      </c>
      <c r="K125" s="65">
        <v>1100</v>
      </c>
      <c r="L125" s="23" t="s">
        <v>135</v>
      </c>
      <c r="M125" s="23"/>
      <c r="N125" s="23"/>
      <c r="O125" s="58" t="s">
        <v>162</v>
      </c>
      <c r="P125" s="14"/>
    </row>
    <row r="126" spans="1:16" ht="19.5" thickBot="1">
      <c r="A126" s="33">
        <v>24</v>
      </c>
      <c r="B126" s="13" t="s">
        <v>108</v>
      </c>
      <c r="C126" s="14" t="s">
        <v>315</v>
      </c>
      <c r="D126" s="13" t="s">
        <v>118</v>
      </c>
      <c r="E126" s="23" t="s">
        <v>135</v>
      </c>
      <c r="F126" s="23" t="s">
        <v>135</v>
      </c>
      <c r="G126" s="23">
        <v>251</v>
      </c>
      <c r="H126" s="23">
        <v>188</v>
      </c>
      <c r="I126" s="23">
        <v>119</v>
      </c>
      <c r="J126" s="65">
        <v>155</v>
      </c>
      <c r="K126" s="65">
        <v>234.2</v>
      </c>
      <c r="L126" s="23" t="s">
        <v>135</v>
      </c>
      <c r="M126" s="23"/>
      <c r="N126" s="23"/>
      <c r="O126" s="58" t="s">
        <v>162</v>
      </c>
      <c r="P126" s="14"/>
    </row>
    <row r="127" spans="1:16" ht="19.5" thickBot="1">
      <c r="A127" s="33">
        <v>24</v>
      </c>
      <c r="B127" s="13" t="s">
        <v>108</v>
      </c>
      <c r="C127" s="14" t="s">
        <v>316</v>
      </c>
      <c r="D127" s="13" t="s">
        <v>118</v>
      </c>
      <c r="E127" s="23" t="s">
        <v>135</v>
      </c>
      <c r="F127" s="23" t="s">
        <v>135</v>
      </c>
      <c r="G127" s="23">
        <v>117</v>
      </c>
      <c r="H127" s="23">
        <v>47</v>
      </c>
      <c r="I127" s="23">
        <v>75</v>
      </c>
      <c r="J127" s="65">
        <v>130.9</v>
      </c>
      <c r="K127" s="65">
        <v>132.9</v>
      </c>
      <c r="L127" s="23" t="s">
        <v>135</v>
      </c>
      <c r="M127" s="23"/>
      <c r="N127" s="23"/>
      <c r="O127" s="58" t="s">
        <v>162</v>
      </c>
      <c r="P127" s="14"/>
    </row>
    <row r="128" spans="1:16" ht="19.5" thickBot="1">
      <c r="A128" s="33">
        <v>24</v>
      </c>
      <c r="B128" s="13" t="s">
        <v>108</v>
      </c>
      <c r="C128" s="14" t="s">
        <v>317</v>
      </c>
      <c r="D128" s="13" t="s">
        <v>118</v>
      </c>
      <c r="E128" s="23" t="s">
        <v>135</v>
      </c>
      <c r="F128" s="23" t="s">
        <v>135</v>
      </c>
      <c r="G128" s="23">
        <v>1415</v>
      </c>
      <c r="H128" s="23">
        <v>200</v>
      </c>
      <c r="I128" s="23">
        <v>372</v>
      </c>
      <c r="J128" s="65">
        <v>1122.7</v>
      </c>
      <c r="K128" s="65">
        <v>1099.1099999999999</v>
      </c>
      <c r="L128" s="23" t="s">
        <v>135</v>
      </c>
      <c r="M128" s="23"/>
      <c r="N128" s="23"/>
      <c r="O128" s="58" t="s">
        <v>162</v>
      </c>
      <c r="P128" s="14"/>
    </row>
    <row r="129" spans="1:16" ht="19.5" thickBot="1">
      <c r="A129" s="33">
        <v>24</v>
      </c>
      <c r="B129" s="13" t="s">
        <v>108</v>
      </c>
      <c r="C129" s="14" t="s">
        <v>318</v>
      </c>
      <c r="D129" s="13" t="s">
        <v>118</v>
      </c>
      <c r="E129" s="23" t="s">
        <v>135</v>
      </c>
      <c r="F129" s="23" t="s">
        <v>135</v>
      </c>
      <c r="G129" s="23">
        <v>11</v>
      </c>
      <c r="H129" s="23">
        <v>12</v>
      </c>
      <c r="I129" s="23">
        <v>666</v>
      </c>
      <c r="J129" s="65">
        <v>172.4</v>
      </c>
      <c r="K129" s="65">
        <v>264.07</v>
      </c>
      <c r="L129" s="23" t="s">
        <v>135</v>
      </c>
      <c r="M129" s="23"/>
      <c r="N129" s="23"/>
      <c r="O129" s="58" t="s">
        <v>162</v>
      </c>
      <c r="P129" s="14"/>
    </row>
    <row r="130" spans="1:16" ht="19.5" thickBot="1">
      <c r="A130" s="33">
        <v>24</v>
      </c>
      <c r="B130" s="13" t="s">
        <v>108</v>
      </c>
      <c r="C130" s="14" t="s">
        <v>319</v>
      </c>
      <c r="D130" s="13" t="s">
        <v>118</v>
      </c>
      <c r="E130" s="23" t="s">
        <v>135</v>
      </c>
      <c r="F130" s="23" t="s">
        <v>135</v>
      </c>
      <c r="G130" s="23">
        <v>10</v>
      </c>
      <c r="H130" s="23">
        <v>12</v>
      </c>
      <c r="I130" s="23">
        <v>393</v>
      </c>
      <c r="J130" s="65">
        <v>704.1</v>
      </c>
      <c r="K130" s="65">
        <v>877.57</v>
      </c>
      <c r="L130" s="23" t="s">
        <v>135</v>
      </c>
      <c r="M130" s="23"/>
      <c r="N130" s="23"/>
      <c r="O130" s="58" t="s">
        <v>162</v>
      </c>
      <c r="P130" s="14"/>
    </row>
    <row r="131" spans="1:16" ht="19.5" thickBot="1">
      <c r="A131" s="33">
        <v>24</v>
      </c>
      <c r="B131" s="13" t="s">
        <v>108</v>
      </c>
      <c r="C131" s="14" t="s">
        <v>320</v>
      </c>
      <c r="D131" s="13" t="s">
        <v>118</v>
      </c>
      <c r="E131" s="23" t="s">
        <v>135</v>
      </c>
      <c r="F131" s="23" t="s">
        <v>135</v>
      </c>
      <c r="G131" s="23">
        <v>29</v>
      </c>
      <c r="H131" s="23">
        <v>7</v>
      </c>
      <c r="I131" s="23">
        <v>445</v>
      </c>
      <c r="J131" s="65">
        <v>133.1</v>
      </c>
      <c r="K131" s="65">
        <v>224.15</v>
      </c>
      <c r="L131" s="23" t="s">
        <v>135</v>
      </c>
      <c r="M131" s="23"/>
      <c r="N131" s="23"/>
      <c r="O131" s="58" t="s">
        <v>162</v>
      </c>
      <c r="P131" s="14"/>
    </row>
    <row r="132" spans="1:16" ht="19.5" thickBot="1">
      <c r="A132" s="33">
        <v>24</v>
      </c>
      <c r="B132" s="13" t="s">
        <v>108</v>
      </c>
      <c r="C132" s="14" t="s">
        <v>321</v>
      </c>
      <c r="D132" s="13" t="s">
        <v>118</v>
      </c>
      <c r="E132" s="23" t="s">
        <v>135</v>
      </c>
      <c r="F132" s="23" t="s">
        <v>135</v>
      </c>
      <c r="G132" s="23">
        <v>5</v>
      </c>
      <c r="H132" s="23">
        <v>40</v>
      </c>
      <c r="I132" s="23">
        <v>196</v>
      </c>
      <c r="J132" s="65">
        <v>175.3</v>
      </c>
      <c r="K132" s="65">
        <v>194.58</v>
      </c>
      <c r="L132" s="23" t="s">
        <v>135</v>
      </c>
      <c r="M132" s="23"/>
      <c r="N132" s="23"/>
      <c r="O132" s="58" t="s">
        <v>162</v>
      </c>
      <c r="P132" s="14"/>
    </row>
    <row r="133" spans="1:16" s="17" customFormat="1" ht="19.5" thickBot="1">
      <c r="A133" s="46">
        <v>25</v>
      </c>
      <c r="B133" s="56" t="s">
        <v>108</v>
      </c>
      <c r="C133" s="54" t="s">
        <v>20</v>
      </c>
      <c r="D133" s="56" t="s">
        <v>129</v>
      </c>
      <c r="E133" s="53" t="s">
        <v>135</v>
      </c>
      <c r="F133" s="24" t="s">
        <v>135</v>
      </c>
      <c r="G133" s="53">
        <f>1461</f>
        <v>1461</v>
      </c>
      <c r="H133" s="53">
        <f>1590</f>
        <v>1590</v>
      </c>
      <c r="I133" s="53">
        <f>1598</f>
        <v>1598</v>
      </c>
      <c r="J133" s="73">
        <f>1685</f>
        <v>1685</v>
      </c>
      <c r="K133" s="73">
        <v>1692</v>
      </c>
      <c r="L133" s="53" t="s">
        <v>135</v>
      </c>
      <c r="M133" s="53"/>
      <c r="N133" s="53"/>
      <c r="O133" s="60" t="s">
        <v>163</v>
      </c>
      <c r="P133" s="54"/>
    </row>
    <row r="134" spans="1:16" s="17" customFormat="1" ht="19.5" thickBot="1">
      <c r="A134" s="46">
        <v>25</v>
      </c>
      <c r="B134" s="56" t="s">
        <v>108</v>
      </c>
      <c r="C134" s="54" t="s">
        <v>322</v>
      </c>
      <c r="D134" s="56" t="s">
        <v>129</v>
      </c>
      <c r="E134" s="53" t="s">
        <v>135</v>
      </c>
      <c r="F134" s="24" t="s">
        <v>135</v>
      </c>
      <c r="G134" s="53">
        <v>212</v>
      </c>
      <c r="H134" s="53">
        <v>225</v>
      </c>
      <c r="I134" s="53">
        <v>475.73</v>
      </c>
      <c r="J134" s="73">
        <v>512</v>
      </c>
      <c r="K134" s="73">
        <v>235</v>
      </c>
      <c r="L134" s="53" t="s">
        <v>135</v>
      </c>
      <c r="M134" s="53"/>
      <c r="N134" s="53"/>
      <c r="O134" s="60" t="s">
        <v>163</v>
      </c>
      <c r="P134" s="54"/>
    </row>
    <row r="135" spans="1:16" s="17" customFormat="1" ht="19.5" thickBot="1">
      <c r="A135" s="46">
        <v>25</v>
      </c>
      <c r="B135" s="56" t="s">
        <v>108</v>
      </c>
      <c r="C135" s="54" t="s">
        <v>323</v>
      </c>
      <c r="D135" s="56" t="s">
        <v>129</v>
      </c>
      <c r="E135" s="53" t="s">
        <v>135</v>
      </c>
      <c r="F135" s="24" t="s">
        <v>135</v>
      </c>
      <c r="G135" s="53">
        <v>32</v>
      </c>
      <c r="H135" s="53">
        <v>44</v>
      </c>
      <c r="I135" s="53">
        <v>76.08</v>
      </c>
      <c r="J135" s="73">
        <v>81</v>
      </c>
      <c r="K135" s="73">
        <v>43</v>
      </c>
      <c r="L135" s="53" t="s">
        <v>135</v>
      </c>
      <c r="M135" s="53"/>
      <c r="N135" s="53"/>
      <c r="O135" s="60" t="s">
        <v>163</v>
      </c>
      <c r="P135" s="54"/>
    </row>
    <row r="136" spans="1:16" s="17" customFormat="1" ht="19.5" thickBot="1">
      <c r="A136" s="46">
        <v>25</v>
      </c>
      <c r="B136" s="56" t="s">
        <v>108</v>
      </c>
      <c r="C136" s="54" t="s">
        <v>324</v>
      </c>
      <c r="D136" s="56" t="s">
        <v>129</v>
      </c>
      <c r="E136" s="53" t="s">
        <v>135</v>
      </c>
      <c r="F136" s="24" t="s">
        <v>135</v>
      </c>
      <c r="G136" s="53">
        <v>61</v>
      </c>
      <c r="H136" s="53">
        <v>75</v>
      </c>
      <c r="I136" s="53">
        <v>449.6</v>
      </c>
      <c r="J136" s="73">
        <v>528</v>
      </c>
      <c r="K136" s="73">
        <v>87</v>
      </c>
      <c r="L136" s="53" t="s">
        <v>135</v>
      </c>
      <c r="M136" s="53"/>
      <c r="N136" s="53"/>
      <c r="O136" s="60" t="s">
        <v>163</v>
      </c>
      <c r="P136" s="54"/>
    </row>
    <row r="137" spans="1:16" s="17" customFormat="1" ht="19.5" thickBot="1">
      <c r="A137" s="46">
        <v>25</v>
      </c>
      <c r="B137" s="56" t="s">
        <v>108</v>
      </c>
      <c r="C137" s="54" t="s">
        <v>325</v>
      </c>
      <c r="D137" s="56" t="s">
        <v>129</v>
      </c>
      <c r="E137" s="53" t="s">
        <v>135</v>
      </c>
      <c r="F137" s="24" t="s">
        <v>135</v>
      </c>
      <c r="G137" s="53">
        <v>13</v>
      </c>
      <c r="H137" s="53">
        <v>15</v>
      </c>
      <c r="I137" s="53">
        <v>20.51</v>
      </c>
      <c r="J137" s="73">
        <v>18</v>
      </c>
      <c r="K137" s="73">
        <v>15</v>
      </c>
      <c r="L137" s="53" t="s">
        <v>135</v>
      </c>
      <c r="M137" s="53"/>
      <c r="N137" s="53"/>
      <c r="O137" s="60" t="s">
        <v>163</v>
      </c>
      <c r="P137" s="54"/>
    </row>
    <row r="138" spans="1:16" s="17" customFormat="1" ht="19.5" thickBot="1">
      <c r="A138" s="46">
        <v>25</v>
      </c>
      <c r="B138" s="56" t="s">
        <v>108</v>
      </c>
      <c r="C138" s="54" t="s">
        <v>326</v>
      </c>
      <c r="D138" s="56" t="s">
        <v>129</v>
      </c>
      <c r="E138" s="53" t="s">
        <v>135</v>
      </c>
      <c r="F138" s="24" t="s">
        <v>135</v>
      </c>
      <c r="G138" s="53">
        <v>352</v>
      </c>
      <c r="H138" s="53">
        <v>375</v>
      </c>
      <c r="I138" s="53">
        <v>393.84</v>
      </c>
      <c r="J138" s="73">
        <v>415</v>
      </c>
      <c r="K138" s="73">
        <v>395</v>
      </c>
      <c r="L138" s="53" t="s">
        <v>135</v>
      </c>
      <c r="M138" s="53"/>
      <c r="N138" s="53"/>
      <c r="O138" s="60" t="s">
        <v>163</v>
      </c>
      <c r="P138" s="54"/>
    </row>
    <row r="139" spans="1:16" s="17" customFormat="1" ht="19.5" thickBot="1">
      <c r="A139" s="46">
        <v>25</v>
      </c>
      <c r="B139" s="56" t="s">
        <v>108</v>
      </c>
      <c r="C139" s="54" t="s">
        <v>327</v>
      </c>
      <c r="D139" s="56" t="s">
        <v>129</v>
      </c>
      <c r="E139" s="53" t="s">
        <v>135</v>
      </c>
      <c r="F139" s="24" t="s">
        <v>135</v>
      </c>
      <c r="G139" s="53">
        <v>309</v>
      </c>
      <c r="H139" s="53">
        <v>329</v>
      </c>
      <c r="I139" s="53">
        <v>430.16</v>
      </c>
      <c r="J139" s="73">
        <v>365</v>
      </c>
      <c r="K139" s="73">
        <v>338</v>
      </c>
      <c r="L139" s="53" t="s">
        <v>135</v>
      </c>
      <c r="M139" s="53"/>
      <c r="N139" s="53"/>
      <c r="O139" s="60" t="s">
        <v>163</v>
      </c>
      <c r="P139" s="54"/>
    </row>
    <row r="140" spans="1:16" s="17" customFormat="1" ht="19.5" thickBot="1">
      <c r="A140" s="46">
        <v>25</v>
      </c>
      <c r="B140" s="56" t="s">
        <v>108</v>
      </c>
      <c r="C140" s="54" t="s">
        <v>328</v>
      </c>
      <c r="D140" s="56" t="s">
        <v>129</v>
      </c>
      <c r="E140" s="53" t="s">
        <v>135</v>
      </c>
      <c r="F140" s="24" t="s">
        <v>135</v>
      </c>
      <c r="G140" s="53">
        <v>55</v>
      </c>
      <c r="H140" s="53">
        <v>58</v>
      </c>
      <c r="I140" s="53">
        <v>94.33</v>
      </c>
      <c r="J140" s="73">
        <v>82</v>
      </c>
      <c r="K140" s="73">
        <v>54</v>
      </c>
      <c r="L140" s="53" t="s">
        <v>135</v>
      </c>
      <c r="M140" s="53"/>
      <c r="N140" s="53"/>
      <c r="O140" s="60" t="s">
        <v>163</v>
      </c>
      <c r="P140" s="54"/>
    </row>
    <row r="141" spans="1:16" s="17" customFormat="1" ht="19.5" thickBot="1">
      <c r="A141" s="46">
        <v>25</v>
      </c>
      <c r="B141" s="56" t="s">
        <v>108</v>
      </c>
      <c r="C141" s="54" t="s">
        <v>329</v>
      </c>
      <c r="D141" s="56" t="s">
        <v>129</v>
      </c>
      <c r="E141" s="53" t="s">
        <v>135</v>
      </c>
      <c r="F141" s="24" t="s">
        <v>135</v>
      </c>
      <c r="G141" s="53">
        <v>18</v>
      </c>
      <c r="H141" s="53">
        <v>19</v>
      </c>
      <c r="I141" s="53">
        <v>46.13</v>
      </c>
      <c r="J141" s="73">
        <v>42</v>
      </c>
      <c r="K141" s="73">
        <v>20</v>
      </c>
      <c r="L141" s="53" t="s">
        <v>135</v>
      </c>
      <c r="M141" s="53"/>
      <c r="N141" s="53"/>
      <c r="O141" s="60" t="s">
        <v>163</v>
      </c>
      <c r="P141" s="54"/>
    </row>
    <row r="142" spans="1:16" s="17" customFormat="1" ht="19.5" thickBot="1">
      <c r="A142" s="46">
        <v>25</v>
      </c>
      <c r="B142" s="56" t="s">
        <v>108</v>
      </c>
      <c r="C142" s="54" t="s">
        <v>330</v>
      </c>
      <c r="D142" s="56" t="s">
        <v>129</v>
      </c>
      <c r="E142" s="53" t="s">
        <v>135</v>
      </c>
      <c r="F142" s="24" t="s">
        <v>135</v>
      </c>
      <c r="G142" s="53">
        <v>169</v>
      </c>
      <c r="H142" s="53">
        <v>182</v>
      </c>
      <c r="I142" s="53">
        <v>1485.38</v>
      </c>
      <c r="J142" s="73">
        <v>2053</v>
      </c>
      <c r="K142" s="73">
        <v>217</v>
      </c>
      <c r="L142" s="53" t="s">
        <v>135</v>
      </c>
      <c r="M142" s="53"/>
      <c r="N142" s="53"/>
      <c r="O142" s="60" t="s">
        <v>163</v>
      </c>
      <c r="P142" s="54"/>
    </row>
    <row r="143" spans="1:16" s="17" customFormat="1" ht="19.5" thickBot="1">
      <c r="A143" s="46">
        <v>25</v>
      </c>
      <c r="B143" s="56" t="s">
        <v>108</v>
      </c>
      <c r="C143" s="54" t="s">
        <v>331</v>
      </c>
      <c r="D143" s="56" t="s">
        <v>129</v>
      </c>
      <c r="E143" s="53" t="s">
        <v>135</v>
      </c>
      <c r="F143" s="24" t="s">
        <v>135</v>
      </c>
      <c r="G143" s="53">
        <v>141</v>
      </c>
      <c r="H143" s="53">
        <v>149</v>
      </c>
      <c r="I143" s="53">
        <v>822.22</v>
      </c>
      <c r="J143" s="73">
        <v>939</v>
      </c>
      <c r="K143" s="73">
        <v>157</v>
      </c>
      <c r="L143" s="53" t="s">
        <v>135</v>
      </c>
      <c r="M143" s="53"/>
      <c r="N143" s="53"/>
      <c r="O143" s="60" t="s">
        <v>163</v>
      </c>
      <c r="P143" s="54"/>
    </row>
    <row r="144" spans="1:16" s="17" customFormat="1" ht="19.5" thickBot="1">
      <c r="A144" s="46">
        <v>25</v>
      </c>
      <c r="B144" s="56" t="s">
        <v>108</v>
      </c>
      <c r="C144" s="54" t="s">
        <v>332</v>
      </c>
      <c r="D144" s="56" t="s">
        <v>129</v>
      </c>
      <c r="E144" s="53" t="s">
        <v>135</v>
      </c>
      <c r="F144" s="24" t="s">
        <v>135</v>
      </c>
      <c r="G144" s="53">
        <v>48</v>
      </c>
      <c r="H144" s="53">
        <v>54</v>
      </c>
      <c r="I144" s="53">
        <v>471.3</v>
      </c>
      <c r="J144" s="73">
        <v>603</v>
      </c>
      <c r="K144" s="73">
        <v>61</v>
      </c>
      <c r="L144" s="53" t="s">
        <v>135</v>
      </c>
      <c r="M144" s="53"/>
      <c r="N144" s="53"/>
      <c r="O144" s="60" t="s">
        <v>163</v>
      </c>
      <c r="P144" s="54"/>
    </row>
    <row r="145" spans="1:16" s="17" customFormat="1" ht="19.5" thickBot="1">
      <c r="A145" s="46">
        <v>25</v>
      </c>
      <c r="B145" s="56" t="s">
        <v>108</v>
      </c>
      <c r="C145" s="54" t="s">
        <v>333</v>
      </c>
      <c r="D145" s="56" t="s">
        <v>129</v>
      </c>
      <c r="E145" s="53" t="s">
        <v>135</v>
      </c>
      <c r="F145" s="24" t="s">
        <v>135</v>
      </c>
      <c r="G145" s="53">
        <v>11</v>
      </c>
      <c r="H145" s="53">
        <v>15</v>
      </c>
      <c r="I145" s="53">
        <v>359.93</v>
      </c>
      <c r="J145" s="73">
        <v>496</v>
      </c>
      <c r="K145" s="73">
        <v>18</v>
      </c>
      <c r="L145" s="53" t="s">
        <v>135</v>
      </c>
      <c r="M145" s="53"/>
      <c r="N145" s="53"/>
      <c r="O145" s="60" t="s">
        <v>163</v>
      </c>
      <c r="P145" s="54"/>
    </row>
    <row r="146" spans="1:16" s="17" customFormat="1" ht="19.5" thickBot="1">
      <c r="A146" s="46">
        <v>25</v>
      </c>
      <c r="B146" s="56" t="s">
        <v>108</v>
      </c>
      <c r="C146" s="54" t="s">
        <v>334</v>
      </c>
      <c r="D146" s="56" t="s">
        <v>129</v>
      </c>
      <c r="E146" s="53" t="s">
        <v>135</v>
      </c>
      <c r="F146" s="24" t="s">
        <v>135</v>
      </c>
      <c r="G146" s="53">
        <v>40</v>
      </c>
      <c r="H146" s="53">
        <v>50</v>
      </c>
      <c r="I146" s="53">
        <v>329.7</v>
      </c>
      <c r="J146" s="73">
        <v>226</v>
      </c>
      <c r="K146" s="73">
        <v>52</v>
      </c>
      <c r="L146" s="53" t="s">
        <v>135</v>
      </c>
      <c r="M146" s="53"/>
      <c r="N146" s="53"/>
      <c r="O146" s="60" t="s">
        <v>163</v>
      </c>
      <c r="P146" s="54"/>
    </row>
    <row r="147" spans="1:16" s="17" customFormat="1" ht="19.5" thickBot="1">
      <c r="A147" s="33">
        <v>26</v>
      </c>
      <c r="B147" s="13" t="s">
        <v>108</v>
      </c>
      <c r="C147" s="14" t="s">
        <v>131</v>
      </c>
      <c r="D147" s="13" t="s">
        <v>129</v>
      </c>
      <c r="E147" s="23" t="s">
        <v>135</v>
      </c>
      <c r="F147" s="23" t="s">
        <v>135</v>
      </c>
      <c r="G147" s="23">
        <v>1549</v>
      </c>
      <c r="H147" s="23">
        <v>1590</v>
      </c>
      <c r="I147" s="23">
        <v>1599</v>
      </c>
      <c r="J147" s="65">
        <v>1685</v>
      </c>
      <c r="K147" s="65">
        <v>1695</v>
      </c>
      <c r="L147" s="23" t="s">
        <v>135</v>
      </c>
      <c r="M147" s="23"/>
      <c r="N147" s="23"/>
      <c r="O147" s="58" t="s">
        <v>163</v>
      </c>
      <c r="P147" s="14"/>
    </row>
    <row r="148" spans="1:16" s="17" customFormat="1" ht="19.5" thickBot="1">
      <c r="A148" s="33">
        <v>26</v>
      </c>
      <c r="B148" s="13" t="s">
        <v>108</v>
      </c>
      <c r="C148" s="14" t="s">
        <v>431</v>
      </c>
      <c r="D148" s="13" t="s">
        <v>129</v>
      </c>
      <c r="E148" s="23" t="s">
        <v>135</v>
      </c>
      <c r="F148" s="23" t="s">
        <v>135</v>
      </c>
      <c r="G148" s="23">
        <v>477</v>
      </c>
      <c r="H148" s="23">
        <v>480</v>
      </c>
      <c r="I148" s="23">
        <v>488</v>
      </c>
      <c r="J148" s="65">
        <v>493</v>
      </c>
      <c r="K148" s="65">
        <v>492</v>
      </c>
      <c r="L148" s="23" t="s">
        <v>135</v>
      </c>
      <c r="M148" s="23"/>
      <c r="N148" s="23"/>
      <c r="O148" s="58" t="s">
        <v>163</v>
      </c>
      <c r="P148" s="14"/>
    </row>
    <row r="149" spans="1:16" s="17" customFormat="1" ht="19.5" thickBot="1">
      <c r="A149" s="33">
        <v>26</v>
      </c>
      <c r="B149" s="13" t="s">
        <v>108</v>
      </c>
      <c r="C149" s="14" t="s">
        <v>432</v>
      </c>
      <c r="D149" s="13" t="s">
        <v>129</v>
      </c>
      <c r="E149" s="23" t="s">
        <v>135</v>
      </c>
      <c r="F149" s="23" t="s">
        <v>135</v>
      </c>
      <c r="G149" s="23">
        <v>119</v>
      </c>
      <c r="H149" s="23">
        <v>126</v>
      </c>
      <c r="I149" s="23">
        <v>128</v>
      </c>
      <c r="J149" s="65">
        <v>140</v>
      </c>
      <c r="K149" s="65">
        <v>139</v>
      </c>
      <c r="L149" s="23" t="s">
        <v>135</v>
      </c>
      <c r="M149" s="23"/>
      <c r="N149" s="23"/>
      <c r="O149" s="58" t="s">
        <v>163</v>
      </c>
      <c r="P149" s="14"/>
    </row>
    <row r="150" spans="1:16" s="17" customFormat="1" ht="19.5" thickBot="1">
      <c r="A150" s="33">
        <v>26</v>
      </c>
      <c r="B150" s="13" t="s">
        <v>108</v>
      </c>
      <c r="C150" s="14" t="s">
        <v>433</v>
      </c>
      <c r="D150" s="13" t="s">
        <v>129</v>
      </c>
      <c r="E150" s="23" t="s">
        <v>135</v>
      </c>
      <c r="F150" s="23" t="s">
        <v>135</v>
      </c>
      <c r="G150" s="23">
        <v>14</v>
      </c>
      <c r="H150" s="23">
        <v>13</v>
      </c>
      <c r="I150" s="23">
        <v>14</v>
      </c>
      <c r="J150" s="65">
        <v>14</v>
      </c>
      <c r="K150" s="65">
        <v>14</v>
      </c>
      <c r="L150" s="23" t="s">
        <v>135</v>
      </c>
      <c r="M150" s="23"/>
      <c r="N150" s="23"/>
      <c r="O150" s="58" t="s">
        <v>163</v>
      </c>
      <c r="P150" s="14"/>
    </row>
    <row r="151" spans="1:16" s="17" customFormat="1" ht="19.5" thickBot="1">
      <c r="A151" s="33">
        <v>26</v>
      </c>
      <c r="B151" s="13" t="s">
        <v>108</v>
      </c>
      <c r="C151" s="14" t="s">
        <v>434</v>
      </c>
      <c r="D151" s="13" t="s">
        <v>129</v>
      </c>
      <c r="E151" s="23" t="s">
        <v>135</v>
      </c>
      <c r="F151" s="23" t="s">
        <v>135</v>
      </c>
      <c r="G151" s="23">
        <v>5</v>
      </c>
      <c r="H151" s="23">
        <v>5</v>
      </c>
      <c r="I151" s="23">
        <v>4</v>
      </c>
      <c r="J151" s="65">
        <v>4</v>
      </c>
      <c r="K151" s="65">
        <v>4</v>
      </c>
      <c r="L151" s="23" t="s">
        <v>135</v>
      </c>
      <c r="M151" s="23"/>
      <c r="N151" s="23"/>
      <c r="O151" s="58" t="s">
        <v>163</v>
      </c>
      <c r="P151" s="14"/>
    </row>
    <row r="152" spans="1:16" s="17" customFormat="1" ht="19.5" thickBot="1">
      <c r="A152" s="33">
        <v>26</v>
      </c>
      <c r="B152" s="13" t="s">
        <v>108</v>
      </c>
      <c r="C152" s="14" t="s">
        <v>435</v>
      </c>
      <c r="D152" s="13" t="s">
        <v>129</v>
      </c>
      <c r="E152" s="23" t="s">
        <v>135</v>
      </c>
      <c r="F152" s="23" t="s">
        <v>135</v>
      </c>
      <c r="G152" s="23">
        <v>4</v>
      </c>
      <c r="H152" s="23">
        <v>4</v>
      </c>
      <c r="I152" s="23">
        <v>4</v>
      </c>
      <c r="J152" s="65">
        <v>4</v>
      </c>
      <c r="K152" s="65">
        <v>2</v>
      </c>
      <c r="L152" s="23" t="s">
        <v>135</v>
      </c>
      <c r="M152" s="23"/>
      <c r="N152" s="23"/>
      <c r="O152" s="58" t="s">
        <v>163</v>
      </c>
      <c r="P152" s="14"/>
    </row>
    <row r="153" spans="1:16" s="17" customFormat="1" ht="19.5" thickBot="1">
      <c r="A153" s="33">
        <v>26</v>
      </c>
      <c r="B153" s="13" t="s">
        <v>108</v>
      </c>
      <c r="C153" s="14" t="s">
        <v>436</v>
      </c>
      <c r="D153" s="13" t="s">
        <v>129</v>
      </c>
      <c r="E153" s="23" t="s">
        <v>135</v>
      </c>
      <c r="F153" s="23" t="s">
        <v>135</v>
      </c>
      <c r="G153" s="23">
        <v>8</v>
      </c>
      <c r="H153" s="23">
        <v>9</v>
      </c>
      <c r="I153" s="23">
        <v>9</v>
      </c>
      <c r="J153" s="65">
        <v>9</v>
      </c>
      <c r="K153" s="65">
        <v>10</v>
      </c>
      <c r="L153" s="23" t="s">
        <v>135</v>
      </c>
      <c r="M153" s="23"/>
      <c r="N153" s="23"/>
      <c r="O153" s="58" t="s">
        <v>163</v>
      </c>
      <c r="P153" s="14"/>
    </row>
    <row r="154" spans="1:16" s="17" customFormat="1" ht="19.5" thickBot="1">
      <c r="A154" s="33">
        <v>26</v>
      </c>
      <c r="B154" s="13" t="s">
        <v>108</v>
      </c>
      <c r="C154" s="14" t="s">
        <v>451</v>
      </c>
      <c r="D154" s="13" t="s">
        <v>129</v>
      </c>
      <c r="E154" s="23" t="s">
        <v>135</v>
      </c>
      <c r="F154" s="23" t="s">
        <v>135</v>
      </c>
      <c r="G154" s="23">
        <v>118</v>
      </c>
      <c r="H154" s="23">
        <v>118</v>
      </c>
      <c r="I154" s="23">
        <v>111</v>
      </c>
      <c r="J154" s="65">
        <v>113</v>
      </c>
      <c r="K154" s="65">
        <v>114</v>
      </c>
      <c r="L154" s="23" t="s">
        <v>135</v>
      </c>
      <c r="M154" s="23"/>
      <c r="N154" s="23"/>
      <c r="O154" s="58" t="s">
        <v>163</v>
      </c>
      <c r="P154" s="14"/>
    </row>
    <row r="155" spans="1:16" s="17" customFormat="1" ht="19.5" thickBot="1">
      <c r="A155" s="33">
        <v>26</v>
      </c>
      <c r="B155" s="13" t="s">
        <v>108</v>
      </c>
      <c r="C155" s="14" t="s">
        <v>437</v>
      </c>
      <c r="D155" s="13" t="s">
        <v>129</v>
      </c>
      <c r="E155" s="23" t="s">
        <v>135</v>
      </c>
      <c r="F155" s="23" t="s">
        <v>135</v>
      </c>
      <c r="G155" s="23">
        <v>28</v>
      </c>
      <c r="H155" s="23">
        <v>28</v>
      </c>
      <c r="I155" s="23">
        <v>23</v>
      </c>
      <c r="J155" s="65">
        <v>22</v>
      </c>
      <c r="K155" s="65">
        <v>22</v>
      </c>
      <c r="L155" s="23" t="s">
        <v>135</v>
      </c>
      <c r="M155" s="23"/>
      <c r="N155" s="23"/>
      <c r="O155" s="58" t="s">
        <v>163</v>
      </c>
      <c r="P155" s="14"/>
    </row>
    <row r="156" spans="1:16" s="17" customFormat="1" ht="19.5" thickBot="1">
      <c r="A156" s="33">
        <v>26</v>
      </c>
      <c r="B156" s="13" t="s">
        <v>108</v>
      </c>
      <c r="C156" s="14" t="s">
        <v>438</v>
      </c>
      <c r="D156" s="13" t="s">
        <v>129</v>
      </c>
      <c r="E156" s="23" t="s">
        <v>135</v>
      </c>
      <c r="F156" s="23" t="s">
        <v>135</v>
      </c>
      <c r="G156" s="23">
        <v>13</v>
      </c>
      <c r="H156" s="23">
        <v>13</v>
      </c>
      <c r="I156" s="23">
        <v>13</v>
      </c>
      <c r="J156" s="65">
        <v>6</v>
      </c>
      <c r="K156" s="65">
        <v>13</v>
      </c>
      <c r="L156" s="23" t="s">
        <v>135</v>
      </c>
      <c r="M156" s="23"/>
      <c r="N156" s="23"/>
      <c r="O156" s="58" t="s">
        <v>163</v>
      </c>
      <c r="P156" s="14"/>
    </row>
    <row r="157" spans="1:16" s="17" customFormat="1" ht="19.5" thickBot="1">
      <c r="A157" s="33">
        <v>26</v>
      </c>
      <c r="B157" s="13" t="s">
        <v>108</v>
      </c>
      <c r="C157" s="14" t="s">
        <v>439</v>
      </c>
      <c r="D157" s="13" t="s">
        <v>129</v>
      </c>
      <c r="E157" s="23" t="s">
        <v>135</v>
      </c>
      <c r="F157" s="23" t="s">
        <v>135</v>
      </c>
      <c r="G157" s="23">
        <v>8</v>
      </c>
      <c r="H157" s="23">
        <v>8</v>
      </c>
      <c r="I157" s="23">
        <v>6</v>
      </c>
      <c r="J157" s="65">
        <v>126</v>
      </c>
      <c r="K157" s="65">
        <v>6</v>
      </c>
      <c r="L157" s="23" t="s">
        <v>135</v>
      </c>
      <c r="M157" s="23"/>
      <c r="N157" s="23"/>
      <c r="O157" s="58" t="s">
        <v>163</v>
      </c>
      <c r="P157" s="14"/>
    </row>
    <row r="158" spans="1:16" s="17" customFormat="1" ht="19.5" thickBot="1">
      <c r="A158" s="33">
        <v>26</v>
      </c>
      <c r="B158" s="13" t="s">
        <v>108</v>
      </c>
      <c r="C158" s="14" t="s">
        <v>440</v>
      </c>
      <c r="D158" s="13" t="s">
        <v>129</v>
      </c>
      <c r="E158" s="23" t="s">
        <v>135</v>
      </c>
      <c r="F158" s="23" t="s">
        <v>135</v>
      </c>
      <c r="G158" s="23">
        <v>115</v>
      </c>
      <c r="H158" s="23">
        <v>125</v>
      </c>
      <c r="I158" s="23">
        <v>122</v>
      </c>
      <c r="J158" s="65">
        <v>126</v>
      </c>
      <c r="K158" s="65">
        <v>125</v>
      </c>
      <c r="L158" s="23" t="s">
        <v>135</v>
      </c>
      <c r="M158" s="23"/>
      <c r="N158" s="23"/>
      <c r="O158" s="58" t="s">
        <v>163</v>
      </c>
      <c r="P158" s="14"/>
    </row>
    <row r="159" spans="1:16" s="17" customFormat="1" ht="19.5" thickBot="1">
      <c r="A159" s="33">
        <v>26</v>
      </c>
      <c r="B159" s="13" t="s">
        <v>108</v>
      </c>
      <c r="C159" s="14" t="s">
        <v>441</v>
      </c>
      <c r="D159" s="13" t="s">
        <v>129</v>
      </c>
      <c r="E159" s="23" t="s">
        <v>135</v>
      </c>
      <c r="F159" s="23" t="s">
        <v>135</v>
      </c>
      <c r="G159" s="23">
        <v>8</v>
      </c>
      <c r="H159" s="23">
        <v>8</v>
      </c>
      <c r="I159" s="23">
        <v>9</v>
      </c>
      <c r="J159" s="65">
        <v>10</v>
      </c>
      <c r="K159" s="65">
        <v>12</v>
      </c>
      <c r="L159" s="23" t="s">
        <v>135</v>
      </c>
      <c r="M159" s="23"/>
      <c r="N159" s="23"/>
      <c r="O159" s="58" t="s">
        <v>163</v>
      </c>
      <c r="P159" s="14"/>
    </row>
    <row r="160" spans="1:16" s="17" customFormat="1" ht="19.5" thickBot="1">
      <c r="A160" s="33">
        <v>26</v>
      </c>
      <c r="B160" s="13" t="s">
        <v>108</v>
      </c>
      <c r="C160" s="14" t="s">
        <v>442</v>
      </c>
      <c r="D160" s="13" t="s">
        <v>129</v>
      </c>
      <c r="E160" s="23" t="s">
        <v>135</v>
      </c>
      <c r="F160" s="23" t="s">
        <v>135</v>
      </c>
      <c r="G160" s="23">
        <v>41</v>
      </c>
      <c r="H160" s="23">
        <v>41</v>
      </c>
      <c r="I160" s="23">
        <v>39</v>
      </c>
      <c r="J160" s="65">
        <v>39</v>
      </c>
      <c r="K160" s="65">
        <v>39</v>
      </c>
      <c r="L160" s="23" t="s">
        <v>135</v>
      </c>
      <c r="M160" s="23"/>
      <c r="N160" s="23"/>
      <c r="O160" s="58" t="s">
        <v>163</v>
      </c>
      <c r="P160" s="14"/>
    </row>
    <row r="161" spans="1:16" s="17" customFormat="1" ht="19.5" thickBot="1">
      <c r="A161" s="33">
        <v>26</v>
      </c>
      <c r="B161" s="13" t="s">
        <v>108</v>
      </c>
      <c r="C161" s="14" t="s">
        <v>443</v>
      </c>
      <c r="D161" s="13" t="s">
        <v>129</v>
      </c>
      <c r="E161" s="23" t="s">
        <v>135</v>
      </c>
      <c r="F161" s="23" t="s">
        <v>135</v>
      </c>
      <c r="G161" s="23">
        <v>13</v>
      </c>
      <c r="H161" s="23">
        <v>15</v>
      </c>
      <c r="I161" s="23">
        <v>19</v>
      </c>
      <c r="J161" s="65">
        <v>20</v>
      </c>
      <c r="K161" s="65">
        <v>22</v>
      </c>
      <c r="L161" s="23" t="s">
        <v>135</v>
      </c>
      <c r="M161" s="23"/>
      <c r="N161" s="23"/>
      <c r="O161" s="58" t="s">
        <v>163</v>
      </c>
      <c r="P161" s="14"/>
    </row>
    <row r="162" spans="1:16" s="17" customFormat="1" ht="19.5" thickBot="1">
      <c r="A162" s="33">
        <v>26</v>
      </c>
      <c r="B162" s="13" t="s">
        <v>108</v>
      </c>
      <c r="C162" s="14" t="s">
        <v>444</v>
      </c>
      <c r="D162" s="13" t="s">
        <v>129</v>
      </c>
      <c r="E162" s="23" t="s">
        <v>135</v>
      </c>
      <c r="F162" s="23" t="s">
        <v>135</v>
      </c>
      <c r="G162" s="23">
        <v>87</v>
      </c>
      <c r="H162" s="23">
        <v>93</v>
      </c>
      <c r="I162" s="23">
        <v>102</v>
      </c>
      <c r="J162" s="65">
        <v>119</v>
      </c>
      <c r="K162" s="65">
        <v>118</v>
      </c>
      <c r="L162" s="23" t="s">
        <v>135</v>
      </c>
      <c r="M162" s="23"/>
      <c r="N162" s="23"/>
      <c r="O162" s="58" t="s">
        <v>163</v>
      </c>
      <c r="P162" s="14"/>
    </row>
    <row r="163" spans="1:16" s="17" customFormat="1" ht="19.5" thickBot="1">
      <c r="A163" s="33">
        <v>26</v>
      </c>
      <c r="B163" s="13" t="s">
        <v>108</v>
      </c>
      <c r="C163" s="14" t="s">
        <v>445</v>
      </c>
      <c r="D163" s="13" t="s">
        <v>129</v>
      </c>
      <c r="E163" s="23" t="s">
        <v>135</v>
      </c>
      <c r="F163" s="23" t="s">
        <v>135</v>
      </c>
      <c r="G163" s="23">
        <v>7</v>
      </c>
      <c r="H163" s="23">
        <v>8</v>
      </c>
      <c r="I163" s="23">
        <v>7</v>
      </c>
      <c r="J163" s="65">
        <v>6</v>
      </c>
      <c r="K163" s="65">
        <v>6</v>
      </c>
      <c r="L163" s="23" t="s">
        <v>135</v>
      </c>
      <c r="M163" s="23"/>
      <c r="N163" s="23"/>
      <c r="O163" s="58" t="s">
        <v>163</v>
      </c>
      <c r="P163" s="14"/>
    </row>
    <row r="164" spans="1:16" s="17" customFormat="1" ht="19.5" thickBot="1">
      <c r="A164" s="33">
        <v>26</v>
      </c>
      <c r="B164" s="13" t="s">
        <v>108</v>
      </c>
      <c r="C164" s="14" t="s">
        <v>446</v>
      </c>
      <c r="D164" s="13" t="s">
        <v>129</v>
      </c>
      <c r="E164" s="23" t="s">
        <v>135</v>
      </c>
      <c r="F164" s="23" t="s">
        <v>135</v>
      </c>
      <c r="G164" s="23">
        <v>71</v>
      </c>
      <c r="H164" s="23">
        <v>72</v>
      </c>
      <c r="I164" s="23">
        <v>76</v>
      </c>
      <c r="J164" s="65">
        <v>84</v>
      </c>
      <c r="K164" s="65">
        <v>82</v>
      </c>
      <c r="L164" s="23" t="s">
        <v>135</v>
      </c>
      <c r="M164" s="23"/>
      <c r="N164" s="23"/>
      <c r="O164" s="58" t="s">
        <v>163</v>
      </c>
      <c r="P164" s="14"/>
    </row>
    <row r="165" spans="1:16" s="17" customFormat="1" ht="19.5" thickBot="1">
      <c r="A165" s="33">
        <v>26</v>
      </c>
      <c r="B165" s="13" t="s">
        <v>108</v>
      </c>
      <c r="C165" s="14" t="s">
        <v>447</v>
      </c>
      <c r="D165" s="13" t="s">
        <v>129</v>
      </c>
      <c r="E165" s="23" t="s">
        <v>135</v>
      </c>
      <c r="F165" s="23" t="s">
        <v>135</v>
      </c>
      <c r="G165" s="23">
        <v>70</v>
      </c>
      <c r="H165" s="23">
        <v>72</v>
      </c>
      <c r="I165" s="23">
        <v>70</v>
      </c>
      <c r="J165" s="65">
        <v>74</v>
      </c>
      <c r="K165" s="65">
        <v>72</v>
      </c>
      <c r="L165" s="23" t="s">
        <v>135</v>
      </c>
      <c r="M165" s="23"/>
      <c r="N165" s="23"/>
      <c r="O165" s="58" t="s">
        <v>163</v>
      </c>
      <c r="P165" s="14"/>
    </row>
    <row r="166" spans="1:16" s="17" customFormat="1" ht="19.5" thickBot="1">
      <c r="A166" s="33">
        <v>26</v>
      </c>
      <c r="B166" s="13" t="s">
        <v>108</v>
      </c>
      <c r="C166" s="14" t="s">
        <v>448</v>
      </c>
      <c r="D166" s="13" t="s">
        <v>129</v>
      </c>
      <c r="E166" s="23" t="s">
        <v>135</v>
      </c>
      <c r="F166" s="23" t="s">
        <v>135</v>
      </c>
      <c r="G166" s="23">
        <v>10</v>
      </c>
      <c r="H166" s="23">
        <v>10</v>
      </c>
      <c r="I166" s="23">
        <v>10</v>
      </c>
      <c r="J166" s="65">
        <v>10</v>
      </c>
      <c r="K166" s="65">
        <v>10</v>
      </c>
      <c r="L166" s="23" t="s">
        <v>135</v>
      </c>
      <c r="M166" s="23"/>
      <c r="N166" s="23"/>
      <c r="O166" s="58" t="s">
        <v>163</v>
      </c>
      <c r="P166" s="14"/>
    </row>
    <row r="167" spans="1:16" s="17" customFormat="1" ht="19.5" thickBot="1">
      <c r="A167" s="33">
        <v>26</v>
      </c>
      <c r="B167" s="13" t="s">
        <v>108</v>
      </c>
      <c r="C167" s="14" t="s">
        <v>449</v>
      </c>
      <c r="D167" s="13" t="s">
        <v>129</v>
      </c>
      <c r="E167" s="23" t="s">
        <v>135</v>
      </c>
      <c r="F167" s="23" t="s">
        <v>135</v>
      </c>
      <c r="G167" s="23">
        <v>106</v>
      </c>
      <c r="H167" s="23">
        <v>101</v>
      </c>
      <c r="I167" s="23">
        <v>98</v>
      </c>
      <c r="J167" s="65">
        <v>100</v>
      </c>
      <c r="K167" s="65">
        <v>97</v>
      </c>
      <c r="L167" s="23" t="s">
        <v>135</v>
      </c>
      <c r="M167" s="23"/>
      <c r="N167" s="23"/>
      <c r="O167" s="58" t="s">
        <v>163</v>
      </c>
      <c r="P167" s="14"/>
    </row>
    <row r="168" spans="1:16" s="17" customFormat="1" ht="19.5" thickBot="1">
      <c r="A168" s="33">
        <v>26</v>
      </c>
      <c r="B168" s="13" t="s">
        <v>108</v>
      </c>
      <c r="C168" s="14" t="s">
        <v>450</v>
      </c>
      <c r="D168" s="13" t="s">
        <v>129</v>
      </c>
      <c r="E168" s="23" t="s">
        <v>135</v>
      </c>
      <c r="F168" s="23" t="s">
        <v>135</v>
      </c>
      <c r="G168" s="23">
        <v>227</v>
      </c>
      <c r="H168" s="23">
        <v>241</v>
      </c>
      <c r="I168" s="23">
        <v>247</v>
      </c>
      <c r="J168" s="65">
        <v>279</v>
      </c>
      <c r="K168" s="65">
        <v>296</v>
      </c>
      <c r="L168" s="23" t="s">
        <v>135</v>
      </c>
      <c r="M168" s="23"/>
      <c r="N168" s="23"/>
      <c r="O168" s="58" t="s">
        <v>163</v>
      </c>
      <c r="P168" s="14"/>
    </row>
    <row r="169" spans="1:16" s="17" customFormat="1" ht="19.5" thickBot="1">
      <c r="A169" s="46">
        <v>27</v>
      </c>
      <c r="B169" s="56" t="s">
        <v>108</v>
      </c>
      <c r="C169" s="54" t="s">
        <v>21</v>
      </c>
      <c r="D169" s="56" t="s">
        <v>130</v>
      </c>
      <c r="E169" s="53" t="s">
        <v>135</v>
      </c>
      <c r="F169" s="24" t="s">
        <v>135</v>
      </c>
      <c r="G169" s="109">
        <f>SUM(G170:G182)</f>
        <v>55823794</v>
      </c>
      <c r="H169" s="109">
        <f>SUM(H170:H182)</f>
        <v>68438977</v>
      </c>
      <c r="I169" s="109">
        <v>78239603903</v>
      </c>
      <c r="J169" s="110">
        <v>82472868212</v>
      </c>
      <c r="K169" s="110">
        <v>83675346292</v>
      </c>
      <c r="L169" s="53" t="s">
        <v>135</v>
      </c>
      <c r="M169" s="53"/>
      <c r="N169" s="53"/>
      <c r="O169" s="60" t="s">
        <v>163</v>
      </c>
      <c r="P169" s="54"/>
    </row>
    <row r="170" spans="1:16" s="17" customFormat="1" ht="19.5" thickBot="1">
      <c r="A170" s="46">
        <v>27</v>
      </c>
      <c r="B170" s="56" t="s">
        <v>108</v>
      </c>
      <c r="C170" s="54" t="s">
        <v>335</v>
      </c>
      <c r="D170" s="56" t="s">
        <v>130</v>
      </c>
      <c r="E170" s="53" t="s">
        <v>135</v>
      </c>
      <c r="F170" s="24" t="s">
        <v>135</v>
      </c>
      <c r="G170" s="109">
        <v>3308311</v>
      </c>
      <c r="H170" s="109">
        <v>1274763</v>
      </c>
      <c r="I170" s="109">
        <v>12148429638</v>
      </c>
      <c r="J170" s="110">
        <v>12278444693</v>
      </c>
      <c r="K170" s="110">
        <v>12342123893</v>
      </c>
      <c r="L170" s="53" t="s">
        <v>135</v>
      </c>
      <c r="M170" s="53"/>
      <c r="N170" s="53"/>
      <c r="O170" s="60" t="s">
        <v>163</v>
      </c>
      <c r="P170" s="54"/>
    </row>
    <row r="171" spans="1:16" s="17" customFormat="1" ht="19.5" thickBot="1">
      <c r="A171" s="46">
        <v>27</v>
      </c>
      <c r="B171" s="56" t="s">
        <v>108</v>
      </c>
      <c r="C171" s="54" t="s">
        <v>336</v>
      </c>
      <c r="D171" s="56" t="s">
        <v>130</v>
      </c>
      <c r="E171" s="53" t="s">
        <v>135</v>
      </c>
      <c r="F171" s="24" t="s">
        <v>135</v>
      </c>
      <c r="G171" s="109">
        <v>136933</v>
      </c>
      <c r="H171" s="109">
        <v>7143780</v>
      </c>
      <c r="I171" s="109">
        <v>1365213000</v>
      </c>
      <c r="J171" s="110">
        <v>1405713000</v>
      </c>
      <c r="K171" s="110">
        <v>1378213000</v>
      </c>
      <c r="L171" s="53" t="s">
        <v>135</v>
      </c>
      <c r="M171" s="53"/>
      <c r="N171" s="53"/>
      <c r="O171" s="60" t="s">
        <v>163</v>
      </c>
      <c r="P171" s="54"/>
    </row>
    <row r="172" spans="1:16" s="17" customFormat="1" ht="19.5" thickBot="1">
      <c r="A172" s="46">
        <v>27</v>
      </c>
      <c r="B172" s="56" t="s">
        <v>108</v>
      </c>
      <c r="C172" s="54" t="s">
        <v>337</v>
      </c>
      <c r="D172" s="56" t="s">
        <v>130</v>
      </c>
      <c r="E172" s="53" t="s">
        <v>135</v>
      </c>
      <c r="F172" s="24" t="s">
        <v>135</v>
      </c>
      <c r="G172" s="109">
        <v>5498130</v>
      </c>
      <c r="H172" s="109">
        <v>3653423</v>
      </c>
      <c r="I172" s="109">
        <v>9098186748</v>
      </c>
      <c r="J172" s="110">
        <v>9129586748</v>
      </c>
      <c r="K172" s="110">
        <v>9132586748</v>
      </c>
      <c r="L172" s="53" t="s">
        <v>135</v>
      </c>
      <c r="M172" s="53"/>
      <c r="N172" s="53"/>
      <c r="O172" s="60" t="s">
        <v>163</v>
      </c>
      <c r="P172" s="54"/>
    </row>
    <row r="173" spans="1:16" s="17" customFormat="1" ht="19.5" thickBot="1">
      <c r="A173" s="46">
        <v>27</v>
      </c>
      <c r="B173" s="56" t="s">
        <v>108</v>
      </c>
      <c r="C173" s="54" t="s">
        <v>338</v>
      </c>
      <c r="D173" s="56" t="s">
        <v>130</v>
      </c>
      <c r="E173" s="53" t="s">
        <v>135</v>
      </c>
      <c r="F173" s="24" t="s">
        <v>135</v>
      </c>
      <c r="G173" s="109">
        <v>3650423</v>
      </c>
      <c r="H173" s="109">
        <v>19181862</v>
      </c>
      <c r="I173" s="109">
        <v>6514621841</v>
      </c>
      <c r="J173" s="110">
        <v>6514621841</v>
      </c>
      <c r="K173" s="110">
        <v>6514621841</v>
      </c>
      <c r="L173" s="53" t="s">
        <v>135</v>
      </c>
      <c r="M173" s="53"/>
      <c r="N173" s="53"/>
      <c r="O173" s="60" t="s">
        <v>163</v>
      </c>
      <c r="P173" s="54"/>
    </row>
    <row r="174" spans="1:16" s="17" customFormat="1" ht="19.5" thickBot="1">
      <c r="A174" s="46">
        <v>27</v>
      </c>
      <c r="B174" s="56" t="s">
        <v>108</v>
      </c>
      <c r="C174" s="54" t="s">
        <v>339</v>
      </c>
      <c r="D174" s="56" t="s">
        <v>130</v>
      </c>
      <c r="E174" s="53" t="s">
        <v>135</v>
      </c>
      <c r="F174" s="24" t="s">
        <v>135</v>
      </c>
      <c r="G174" s="109">
        <v>15201512</v>
      </c>
      <c r="H174" s="109">
        <v>18389701</v>
      </c>
      <c r="I174" s="109">
        <v>14558932245</v>
      </c>
      <c r="J174" s="110">
        <v>16721795245</v>
      </c>
      <c r="K174" s="110">
        <v>16670604125</v>
      </c>
      <c r="L174" s="53" t="s">
        <v>135</v>
      </c>
      <c r="M174" s="53"/>
      <c r="N174" s="53"/>
      <c r="O174" s="60" t="s">
        <v>163</v>
      </c>
      <c r="P174" s="54"/>
    </row>
    <row r="175" spans="1:16" s="17" customFormat="1" ht="19.5" thickBot="1">
      <c r="A175" s="46">
        <v>27</v>
      </c>
      <c r="B175" s="56" t="s">
        <v>108</v>
      </c>
      <c r="C175" s="54" t="s">
        <v>340</v>
      </c>
      <c r="D175" s="56" t="s">
        <v>130</v>
      </c>
      <c r="E175" s="53" t="s">
        <v>135</v>
      </c>
      <c r="F175" s="24" t="s">
        <v>135</v>
      </c>
      <c r="G175" s="109">
        <v>14896285</v>
      </c>
      <c r="H175" s="109">
        <v>9955992</v>
      </c>
      <c r="I175" s="109">
        <v>15681848672</v>
      </c>
      <c r="J175" s="110">
        <v>17043219231</v>
      </c>
      <c r="K175" s="110">
        <v>17454949231</v>
      </c>
      <c r="L175" s="53" t="s">
        <v>135</v>
      </c>
      <c r="M175" s="53"/>
      <c r="N175" s="53"/>
      <c r="O175" s="60" t="s">
        <v>163</v>
      </c>
      <c r="P175" s="54"/>
    </row>
    <row r="176" spans="1:16" s="17" customFormat="1" ht="19.5" thickBot="1">
      <c r="A176" s="46">
        <v>27</v>
      </c>
      <c r="B176" s="56" t="s">
        <v>108</v>
      </c>
      <c r="C176" s="54" t="s">
        <v>341</v>
      </c>
      <c r="D176" s="56" t="s">
        <v>130</v>
      </c>
      <c r="E176" s="53" t="s">
        <v>135</v>
      </c>
      <c r="F176" s="24" t="s">
        <v>135</v>
      </c>
      <c r="G176" s="109">
        <v>9859492</v>
      </c>
      <c r="H176" s="109">
        <v>40458</v>
      </c>
      <c r="I176" s="109">
        <v>9953167858</v>
      </c>
      <c r="J176" s="110">
        <v>9949436053</v>
      </c>
      <c r="K176" s="110">
        <v>9956296053</v>
      </c>
      <c r="L176" s="53" t="s">
        <v>135</v>
      </c>
      <c r="M176" s="53"/>
      <c r="N176" s="53"/>
      <c r="O176" s="60" t="s">
        <v>163</v>
      </c>
      <c r="P176" s="54"/>
    </row>
    <row r="177" spans="1:16" s="17" customFormat="1" ht="19.5" thickBot="1">
      <c r="A177" s="46">
        <v>27</v>
      </c>
      <c r="B177" s="56" t="s">
        <v>108</v>
      </c>
      <c r="C177" s="54" t="s">
        <v>342</v>
      </c>
      <c r="D177" s="56" t="s">
        <v>130</v>
      </c>
      <c r="E177" s="53" t="s">
        <v>135</v>
      </c>
      <c r="F177" s="24" t="s">
        <v>135</v>
      </c>
      <c r="G177" s="53">
        <v>39758</v>
      </c>
      <c r="H177" s="53">
        <v>1910493</v>
      </c>
      <c r="I177" s="53">
        <v>38447700</v>
      </c>
      <c r="J177" s="73">
        <v>64347700</v>
      </c>
      <c r="K177" s="73">
        <v>83047700</v>
      </c>
      <c r="L177" s="53" t="s">
        <v>135</v>
      </c>
      <c r="M177" s="53"/>
      <c r="N177" s="53"/>
      <c r="O177" s="60" t="s">
        <v>163</v>
      </c>
      <c r="P177" s="54"/>
    </row>
    <row r="178" spans="1:16" s="17" customFormat="1" ht="19.5" thickBot="1">
      <c r="A178" s="46">
        <v>27</v>
      </c>
      <c r="B178" s="56" t="s">
        <v>108</v>
      </c>
      <c r="C178" s="54" t="s">
        <v>343</v>
      </c>
      <c r="D178" s="56" t="s">
        <v>130</v>
      </c>
      <c r="E178" s="53" t="s">
        <v>135</v>
      </c>
      <c r="F178" s="24" t="s">
        <v>135</v>
      </c>
      <c r="G178" s="109">
        <v>1688133</v>
      </c>
      <c r="H178" s="109">
        <v>797303</v>
      </c>
      <c r="I178" s="109">
        <v>2042999800</v>
      </c>
      <c r="J178" s="110">
        <v>2308049800</v>
      </c>
      <c r="K178" s="110">
        <v>2771189800</v>
      </c>
      <c r="L178" s="109" t="s">
        <v>135</v>
      </c>
      <c r="M178" s="53"/>
      <c r="N178" s="53"/>
      <c r="O178" s="60" t="s">
        <v>163</v>
      </c>
      <c r="P178" s="54"/>
    </row>
    <row r="179" spans="1:16" s="17" customFormat="1" ht="19.5" thickBot="1">
      <c r="A179" s="46">
        <v>27</v>
      </c>
      <c r="B179" s="56" t="s">
        <v>108</v>
      </c>
      <c r="C179" s="54" t="s">
        <v>344</v>
      </c>
      <c r="D179" s="56" t="s">
        <v>130</v>
      </c>
      <c r="E179" s="53" t="s">
        <v>135</v>
      </c>
      <c r="F179" s="24" t="s">
        <v>135</v>
      </c>
      <c r="G179" s="109">
        <v>684398</v>
      </c>
      <c r="H179" s="109">
        <v>825630</v>
      </c>
      <c r="I179" s="109">
        <v>1081729504</v>
      </c>
      <c r="J179" s="110">
        <v>1182309504</v>
      </c>
      <c r="K179" s="110">
        <v>1477709504</v>
      </c>
      <c r="L179" s="109" t="s">
        <v>135</v>
      </c>
      <c r="M179" s="53"/>
      <c r="N179" s="53"/>
      <c r="O179" s="60" t="s">
        <v>163</v>
      </c>
      <c r="P179" s="54"/>
    </row>
    <row r="180" spans="1:16" s="17" customFormat="1" ht="19.5" thickBot="1">
      <c r="A180" s="46">
        <v>27</v>
      </c>
      <c r="B180" s="56" t="s">
        <v>108</v>
      </c>
      <c r="C180" s="54" t="s">
        <v>345</v>
      </c>
      <c r="D180" s="56" t="s">
        <v>130</v>
      </c>
      <c r="E180" s="53" t="s">
        <v>135</v>
      </c>
      <c r="F180" s="24" t="s">
        <v>135</v>
      </c>
      <c r="G180" s="109">
        <v>812980</v>
      </c>
      <c r="H180" s="109">
        <v>56291</v>
      </c>
      <c r="I180" s="109">
        <v>884630000</v>
      </c>
      <c r="J180" s="110">
        <v>898147500</v>
      </c>
      <c r="K180" s="110">
        <v>918407500</v>
      </c>
      <c r="L180" s="109" t="s">
        <v>135</v>
      </c>
      <c r="M180" s="53"/>
      <c r="N180" s="53"/>
      <c r="O180" s="60" t="s">
        <v>163</v>
      </c>
      <c r="P180" s="54"/>
    </row>
    <row r="181" spans="1:16" s="17" customFormat="1" ht="19.5" thickBot="1">
      <c r="A181" s="46">
        <v>27</v>
      </c>
      <c r="B181" s="56" t="s">
        <v>108</v>
      </c>
      <c r="C181" s="54" t="s">
        <v>346</v>
      </c>
      <c r="D181" s="56" t="s">
        <v>130</v>
      </c>
      <c r="E181" s="53" t="s">
        <v>135</v>
      </c>
      <c r="F181" s="24" t="s">
        <v>135</v>
      </c>
      <c r="G181" s="109">
        <v>47439</v>
      </c>
      <c r="H181" s="109">
        <v>5209281</v>
      </c>
      <c r="I181" s="109">
        <v>60290700</v>
      </c>
      <c r="J181" s="110">
        <v>80090700</v>
      </c>
      <c r="K181" s="110">
        <v>80090700</v>
      </c>
      <c r="L181" s="109" t="s">
        <v>135</v>
      </c>
      <c r="M181" s="53"/>
      <c r="N181" s="53"/>
      <c r="O181" s="60" t="s">
        <v>163</v>
      </c>
      <c r="P181" s="54"/>
    </row>
    <row r="182" spans="1:16" s="17" customFormat="1" ht="19.5" thickBot="1">
      <c r="A182" s="46">
        <v>27</v>
      </c>
      <c r="B182" s="56" t="s">
        <v>108</v>
      </c>
      <c r="C182" s="54" t="s">
        <v>347</v>
      </c>
      <c r="D182" s="56" t="s">
        <v>130</v>
      </c>
      <c r="E182" s="53" t="s">
        <v>135</v>
      </c>
      <c r="F182" s="24" t="s">
        <v>135</v>
      </c>
      <c r="G182" s="109" t="s">
        <v>135</v>
      </c>
      <c r="H182" s="109" t="s">
        <v>135</v>
      </c>
      <c r="I182" s="109">
        <v>4811106197</v>
      </c>
      <c r="J182" s="110">
        <v>4897106197</v>
      </c>
      <c r="K182" s="110">
        <v>4895506197</v>
      </c>
      <c r="L182" s="109" t="s">
        <v>135</v>
      </c>
      <c r="M182" s="53"/>
      <c r="N182" s="53"/>
      <c r="O182" s="60" t="s">
        <v>163</v>
      </c>
      <c r="P182" s="54"/>
    </row>
    <row r="183" spans="1:16" s="17" customFormat="1" ht="19.5" thickBot="1">
      <c r="A183" s="33">
        <v>28</v>
      </c>
      <c r="B183" s="13" t="s">
        <v>108</v>
      </c>
      <c r="C183" s="14" t="s">
        <v>22</v>
      </c>
      <c r="D183" s="13" t="s">
        <v>132</v>
      </c>
      <c r="E183" s="23" t="s">
        <v>135</v>
      </c>
      <c r="F183" s="23" t="s">
        <v>135</v>
      </c>
      <c r="G183" s="23">
        <v>30612</v>
      </c>
      <c r="H183" s="23">
        <v>33352</v>
      </c>
      <c r="I183" s="23">
        <v>35371</v>
      </c>
      <c r="J183" s="65">
        <v>41942</v>
      </c>
      <c r="K183" s="65">
        <v>42381</v>
      </c>
      <c r="L183" s="23" t="s">
        <v>135</v>
      </c>
      <c r="M183" s="23"/>
      <c r="N183" s="23"/>
      <c r="O183" s="58" t="s">
        <v>163</v>
      </c>
      <c r="P183" s="14"/>
    </row>
    <row r="184" spans="1:16" s="17" customFormat="1" ht="19.5" thickBot="1">
      <c r="A184" s="33">
        <v>28</v>
      </c>
      <c r="B184" s="13" t="s">
        <v>108</v>
      </c>
      <c r="C184" s="14" t="s">
        <v>348</v>
      </c>
      <c r="D184" s="13" t="s">
        <v>132</v>
      </c>
      <c r="E184" s="23" t="s">
        <v>135</v>
      </c>
      <c r="F184" s="23" t="s">
        <v>135</v>
      </c>
      <c r="G184" s="23">
        <v>4190</v>
      </c>
      <c r="H184" s="23">
        <v>4783</v>
      </c>
      <c r="I184" s="23">
        <v>4740</v>
      </c>
      <c r="J184" s="65">
        <v>4881</v>
      </c>
      <c r="K184" s="65">
        <v>4994</v>
      </c>
      <c r="L184" s="23" t="s">
        <v>135</v>
      </c>
      <c r="M184" s="23"/>
      <c r="N184" s="23"/>
      <c r="O184" s="58" t="s">
        <v>163</v>
      </c>
      <c r="P184" s="14"/>
    </row>
    <row r="185" spans="1:16" s="17" customFormat="1" ht="19.5" thickBot="1">
      <c r="A185" s="33">
        <v>28</v>
      </c>
      <c r="B185" s="13" t="s">
        <v>108</v>
      </c>
      <c r="C185" s="14" t="s">
        <v>349</v>
      </c>
      <c r="D185" s="13" t="s">
        <v>132</v>
      </c>
      <c r="E185" s="23" t="s">
        <v>135</v>
      </c>
      <c r="F185" s="23" t="s">
        <v>135</v>
      </c>
      <c r="G185" s="23">
        <v>370</v>
      </c>
      <c r="H185" s="23">
        <v>481</v>
      </c>
      <c r="I185" s="23">
        <v>477</v>
      </c>
      <c r="J185" s="65">
        <v>494</v>
      </c>
      <c r="K185" s="65">
        <v>484</v>
      </c>
      <c r="L185" s="23" t="s">
        <v>135</v>
      </c>
      <c r="M185" s="23"/>
      <c r="N185" s="23"/>
      <c r="O185" s="58" t="s">
        <v>163</v>
      </c>
      <c r="P185" s="14"/>
    </row>
    <row r="186" spans="1:16" s="17" customFormat="1" ht="19.5" thickBot="1">
      <c r="A186" s="33">
        <v>28</v>
      </c>
      <c r="B186" s="13" t="s">
        <v>108</v>
      </c>
      <c r="C186" s="14" t="s">
        <v>350</v>
      </c>
      <c r="D186" s="13" t="s">
        <v>132</v>
      </c>
      <c r="E186" s="23" t="s">
        <v>135</v>
      </c>
      <c r="F186" s="23" t="s">
        <v>135</v>
      </c>
      <c r="G186" s="23">
        <v>1169</v>
      </c>
      <c r="H186" s="23">
        <v>1393</v>
      </c>
      <c r="I186" s="23">
        <v>1809</v>
      </c>
      <c r="J186" s="65">
        <v>1852</v>
      </c>
      <c r="K186" s="65">
        <v>1853</v>
      </c>
      <c r="L186" s="23" t="s">
        <v>135</v>
      </c>
      <c r="M186" s="23"/>
      <c r="N186" s="23"/>
      <c r="O186" s="58" t="s">
        <v>163</v>
      </c>
      <c r="P186" s="14"/>
    </row>
    <row r="187" spans="1:16" s="17" customFormat="1" ht="19.5" thickBot="1">
      <c r="A187" s="33">
        <v>28</v>
      </c>
      <c r="B187" s="13" t="s">
        <v>108</v>
      </c>
      <c r="C187" s="14" t="s">
        <v>351</v>
      </c>
      <c r="D187" s="13" t="s">
        <v>132</v>
      </c>
      <c r="E187" s="23" t="s">
        <v>135</v>
      </c>
      <c r="F187" s="23" t="s">
        <v>135</v>
      </c>
      <c r="G187" s="23">
        <v>266</v>
      </c>
      <c r="H187" s="23">
        <v>273</v>
      </c>
      <c r="I187" s="23">
        <v>260</v>
      </c>
      <c r="J187" s="65">
        <v>260</v>
      </c>
      <c r="K187" s="65">
        <v>260</v>
      </c>
      <c r="L187" s="23" t="s">
        <v>135</v>
      </c>
      <c r="M187" s="23"/>
      <c r="N187" s="23"/>
      <c r="O187" s="58" t="s">
        <v>163</v>
      </c>
      <c r="P187" s="14"/>
    </row>
    <row r="188" spans="1:16" s="17" customFormat="1" ht="19.5" thickBot="1">
      <c r="A188" s="33">
        <v>28</v>
      </c>
      <c r="B188" s="13" t="s">
        <v>108</v>
      </c>
      <c r="C188" s="14" t="s">
        <v>352</v>
      </c>
      <c r="D188" s="13" t="s">
        <v>132</v>
      </c>
      <c r="E188" s="23" t="s">
        <v>135</v>
      </c>
      <c r="F188" s="23" t="s">
        <v>135</v>
      </c>
      <c r="G188" s="23">
        <v>13760</v>
      </c>
      <c r="H188" s="23">
        <v>14365</v>
      </c>
      <c r="I188" s="23">
        <v>15975</v>
      </c>
      <c r="J188" s="65">
        <v>21364</v>
      </c>
      <c r="K188" s="65">
        <v>21292</v>
      </c>
      <c r="L188" s="23" t="s">
        <v>135</v>
      </c>
      <c r="M188" s="23"/>
      <c r="N188" s="23"/>
      <c r="O188" s="58" t="s">
        <v>163</v>
      </c>
      <c r="P188" s="14"/>
    </row>
    <row r="189" spans="1:16" s="17" customFormat="1" ht="19.5" thickBot="1">
      <c r="A189" s="33">
        <v>28</v>
      </c>
      <c r="B189" s="13" t="s">
        <v>108</v>
      </c>
      <c r="C189" s="14" t="s">
        <v>353</v>
      </c>
      <c r="D189" s="13" t="s">
        <v>132</v>
      </c>
      <c r="E189" s="23" t="s">
        <v>135</v>
      </c>
      <c r="F189" s="23" t="s">
        <v>135</v>
      </c>
      <c r="G189" s="23">
        <v>6051</v>
      </c>
      <c r="H189" s="23">
        <v>6562</v>
      </c>
      <c r="I189" s="23">
        <v>6519</v>
      </c>
      <c r="J189" s="65">
        <v>6821</v>
      </c>
      <c r="K189" s="65">
        <v>6924</v>
      </c>
      <c r="L189" s="23" t="s">
        <v>135</v>
      </c>
      <c r="M189" s="23"/>
      <c r="N189" s="23"/>
      <c r="O189" s="58" t="s">
        <v>163</v>
      </c>
      <c r="P189" s="14"/>
    </row>
    <row r="190" spans="1:16" s="17" customFormat="1" ht="19.5" thickBot="1">
      <c r="A190" s="33">
        <v>28</v>
      </c>
      <c r="B190" s="13" t="s">
        <v>108</v>
      </c>
      <c r="C190" s="14" t="s">
        <v>354</v>
      </c>
      <c r="D190" s="13" t="s">
        <v>132</v>
      </c>
      <c r="E190" s="23" t="s">
        <v>135</v>
      </c>
      <c r="F190" s="23" t="s">
        <v>135</v>
      </c>
      <c r="G190" s="23">
        <v>1000</v>
      </c>
      <c r="H190" s="23">
        <v>1044</v>
      </c>
      <c r="I190" s="23">
        <v>1019</v>
      </c>
      <c r="J190" s="65">
        <v>1013</v>
      </c>
      <c r="K190" s="65">
        <v>981</v>
      </c>
      <c r="L190" s="23" t="s">
        <v>135</v>
      </c>
      <c r="M190" s="23"/>
      <c r="N190" s="23"/>
      <c r="O190" s="58" t="s">
        <v>163</v>
      </c>
      <c r="P190" s="14"/>
    </row>
    <row r="191" spans="1:16" s="17" customFormat="1" ht="19.5" thickBot="1">
      <c r="A191" s="33">
        <v>28</v>
      </c>
      <c r="B191" s="13" t="s">
        <v>108</v>
      </c>
      <c r="C191" s="14" t="s">
        <v>355</v>
      </c>
      <c r="D191" s="13" t="s">
        <v>132</v>
      </c>
      <c r="E191" s="23" t="s">
        <v>135</v>
      </c>
      <c r="F191" s="23" t="s">
        <v>135</v>
      </c>
      <c r="G191" s="23">
        <v>589</v>
      </c>
      <c r="H191" s="23">
        <v>649</v>
      </c>
      <c r="I191" s="23">
        <v>614</v>
      </c>
      <c r="J191" s="65">
        <v>960</v>
      </c>
      <c r="K191" s="65">
        <v>980</v>
      </c>
      <c r="L191" s="23" t="s">
        <v>135</v>
      </c>
      <c r="M191" s="23"/>
      <c r="N191" s="23"/>
      <c r="O191" s="58" t="s">
        <v>163</v>
      </c>
      <c r="P191" s="14"/>
    </row>
    <row r="192" spans="1:16" s="17" customFormat="1" ht="19.5" thickBot="1">
      <c r="A192" s="33">
        <v>28</v>
      </c>
      <c r="B192" s="13" t="s">
        <v>108</v>
      </c>
      <c r="C192" s="14" t="s">
        <v>356</v>
      </c>
      <c r="D192" s="13" t="s">
        <v>132</v>
      </c>
      <c r="E192" s="23" t="s">
        <v>135</v>
      </c>
      <c r="F192" s="23" t="s">
        <v>135</v>
      </c>
      <c r="G192" s="23">
        <v>1021</v>
      </c>
      <c r="H192" s="23">
        <v>1158</v>
      </c>
      <c r="I192" s="23">
        <v>1204</v>
      </c>
      <c r="J192" s="65">
        <v>1416</v>
      </c>
      <c r="K192" s="65">
        <v>1691</v>
      </c>
      <c r="L192" s="23" t="s">
        <v>135</v>
      </c>
      <c r="M192" s="23"/>
      <c r="N192" s="23"/>
      <c r="O192" s="58" t="s">
        <v>163</v>
      </c>
      <c r="P192" s="14"/>
    </row>
    <row r="193" spans="1:16" s="17" customFormat="1" ht="19.5" thickBot="1">
      <c r="A193" s="33">
        <v>28</v>
      </c>
      <c r="B193" s="13" t="s">
        <v>108</v>
      </c>
      <c r="C193" s="14" t="s">
        <v>357</v>
      </c>
      <c r="D193" s="13" t="s">
        <v>132</v>
      </c>
      <c r="E193" s="23" t="s">
        <v>135</v>
      </c>
      <c r="F193" s="23" t="s">
        <v>135</v>
      </c>
      <c r="G193" s="23">
        <v>1337</v>
      </c>
      <c r="H193" s="23">
        <v>1412</v>
      </c>
      <c r="I193" s="23">
        <v>1463</v>
      </c>
      <c r="J193" s="65">
        <v>1506</v>
      </c>
      <c r="K193" s="65">
        <v>1536</v>
      </c>
      <c r="L193" s="23" t="s">
        <v>135</v>
      </c>
      <c r="M193" s="23"/>
      <c r="N193" s="23"/>
      <c r="O193" s="58" t="s">
        <v>163</v>
      </c>
      <c r="P193" s="14"/>
    </row>
    <row r="194" spans="1:16" s="17" customFormat="1" ht="19.5" thickBot="1">
      <c r="A194" s="33">
        <v>28</v>
      </c>
      <c r="B194" s="13" t="s">
        <v>108</v>
      </c>
      <c r="C194" s="14" t="s">
        <v>358</v>
      </c>
      <c r="D194" s="13" t="s">
        <v>132</v>
      </c>
      <c r="E194" s="23" t="s">
        <v>135</v>
      </c>
      <c r="F194" s="23" t="s">
        <v>135</v>
      </c>
      <c r="G194" s="23">
        <v>479</v>
      </c>
      <c r="H194" s="23">
        <v>545</v>
      </c>
      <c r="I194" s="23">
        <v>606</v>
      </c>
      <c r="J194" s="65">
        <v>626</v>
      </c>
      <c r="K194" s="65">
        <v>635</v>
      </c>
      <c r="L194" s="23" t="s">
        <v>135</v>
      </c>
      <c r="M194" s="23"/>
      <c r="N194" s="23"/>
      <c r="O194" s="58" t="s">
        <v>163</v>
      </c>
      <c r="P194" s="14"/>
    </row>
    <row r="195" spans="1:16" s="17" customFormat="1" ht="19.5" thickBot="1">
      <c r="A195" s="33">
        <v>28</v>
      </c>
      <c r="B195" s="13" t="s">
        <v>108</v>
      </c>
      <c r="C195" s="14" t="s">
        <v>359</v>
      </c>
      <c r="D195" s="13" t="s">
        <v>132</v>
      </c>
      <c r="E195" s="23" t="s">
        <v>135</v>
      </c>
      <c r="F195" s="23" t="s">
        <v>135</v>
      </c>
      <c r="G195" s="23">
        <v>49</v>
      </c>
      <c r="H195" s="23">
        <v>98</v>
      </c>
      <c r="I195" s="23">
        <v>106</v>
      </c>
      <c r="J195" s="65">
        <v>120</v>
      </c>
      <c r="K195" s="65">
        <v>120</v>
      </c>
      <c r="L195" s="23" t="s">
        <v>135</v>
      </c>
      <c r="M195" s="23"/>
      <c r="N195" s="23"/>
      <c r="O195" s="58" t="s">
        <v>163</v>
      </c>
      <c r="P195" s="14"/>
    </row>
    <row r="196" spans="1:16" s="17" customFormat="1" ht="19.5" thickBot="1">
      <c r="A196" s="33">
        <v>28</v>
      </c>
      <c r="B196" s="13" t="s">
        <v>108</v>
      </c>
      <c r="C196" s="14" t="s">
        <v>360</v>
      </c>
      <c r="D196" s="13" t="s">
        <v>132</v>
      </c>
      <c r="E196" s="23" t="s">
        <v>135</v>
      </c>
      <c r="F196" s="23" t="s">
        <v>135</v>
      </c>
      <c r="G196" s="23">
        <v>331</v>
      </c>
      <c r="H196" s="23">
        <v>589</v>
      </c>
      <c r="I196" s="23">
        <v>579</v>
      </c>
      <c r="J196" s="65">
        <v>629</v>
      </c>
      <c r="K196" s="65">
        <v>631</v>
      </c>
      <c r="L196" s="23" t="s">
        <v>135</v>
      </c>
      <c r="M196" s="23"/>
      <c r="N196" s="23"/>
      <c r="O196" s="58" t="s">
        <v>163</v>
      </c>
      <c r="P196" s="14"/>
    </row>
    <row r="197" spans="1:16" ht="19.5" thickBot="1">
      <c r="A197" s="34">
        <v>29</v>
      </c>
      <c r="B197" s="42" t="s">
        <v>108</v>
      </c>
      <c r="C197" s="41" t="s">
        <v>23</v>
      </c>
      <c r="D197" s="39" t="s">
        <v>133</v>
      </c>
      <c r="E197" s="40" t="s">
        <v>135</v>
      </c>
      <c r="F197" s="24" t="s">
        <v>135</v>
      </c>
      <c r="G197" s="40">
        <v>254782</v>
      </c>
      <c r="H197" s="40">
        <v>256182</v>
      </c>
      <c r="I197" s="40">
        <v>258912</v>
      </c>
      <c r="J197" s="74">
        <v>259161</v>
      </c>
      <c r="K197" s="74">
        <v>259145</v>
      </c>
      <c r="L197" s="40" t="s">
        <v>135</v>
      </c>
      <c r="M197" s="40"/>
      <c r="N197" s="40"/>
      <c r="O197" s="61" t="s">
        <v>164</v>
      </c>
      <c r="P197" s="41"/>
    </row>
    <row r="198" spans="1:16" s="17" customFormat="1" ht="19.5" thickBot="1">
      <c r="A198" s="46">
        <v>29</v>
      </c>
      <c r="B198" s="56" t="s">
        <v>108</v>
      </c>
      <c r="C198" s="54" t="s">
        <v>361</v>
      </c>
      <c r="D198" s="56" t="s">
        <v>133</v>
      </c>
      <c r="E198" s="53" t="s">
        <v>135</v>
      </c>
      <c r="F198" s="24" t="s">
        <v>135</v>
      </c>
      <c r="G198" s="53">
        <v>61088</v>
      </c>
      <c r="H198" s="53">
        <v>61123</v>
      </c>
      <c r="I198" s="53">
        <v>62045</v>
      </c>
      <c r="J198" s="73">
        <v>62060</v>
      </c>
      <c r="K198" s="73">
        <v>62074</v>
      </c>
      <c r="L198" s="53" t="s">
        <v>135</v>
      </c>
      <c r="M198" s="53"/>
      <c r="N198" s="108"/>
      <c r="O198" s="61" t="s">
        <v>164</v>
      </c>
      <c r="P198" s="54"/>
    </row>
    <row r="199" spans="1:16" s="17" customFormat="1" ht="19.5" thickBot="1">
      <c r="A199" s="46">
        <v>29</v>
      </c>
      <c r="B199" s="56" t="s">
        <v>108</v>
      </c>
      <c r="C199" s="54" t="s">
        <v>362</v>
      </c>
      <c r="D199" s="56" t="s">
        <v>133</v>
      </c>
      <c r="E199" s="53" t="s">
        <v>135</v>
      </c>
      <c r="F199" s="24" t="s">
        <v>135</v>
      </c>
      <c r="G199" s="53">
        <v>12391</v>
      </c>
      <c r="H199" s="53">
        <v>12464</v>
      </c>
      <c r="I199" s="53">
        <v>12569</v>
      </c>
      <c r="J199" s="73">
        <v>12579</v>
      </c>
      <c r="K199" s="73">
        <v>12583</v>
      </c>
      <c r="L199" s="53" t="s">
        <v>135</v>
      </c>
      <c r="M199" s="53"/>
      <c r="N199" s="108"/>
      <c r="O199" s="61" t="s">
        <v>164</v>
      </c>
      <c r="P199" s="54"/>
    </row>
    <row r="200" spans="1:16" s="17" customFormat="1" ht="19.5" thickBot="1">
      <c r="A200" s="46">
        <v>29</v>
      </c>
      <c r="B200" s="56" t="s">
        <v>108</v>
      </c>
      <c r="C200" s="54" t="s">
        <v>363</v>
      </c>
      <c r="D200" s="56" t="s">
        <v>133</v>
      </c>
      <c r="E200" s="53" t="s">
        <v>135</v>
      </c>
      <c r="F200" s="24" t="s">
        <v>135</v>
      </c>
      <c r="G200" s="53">
        <v>14427</v>
      </c>
      <c r="H200" s="53">
        <v>14512</v>
      </c>
      <c r="I200" s="53">
        <v>14657</v>
      </c>
      <c r="J200" s="73">
        <v>14667</v>
      </c>
      <c r="K200" s="73">
        <v>14682</v>
      </c>
      <c r="L200" s="53" t="s">
        <v>135</v>
      </c>
      <c r="M200" s="53"/>
      <c r="N200" s="108"/>
      <c r="O200" s="61" t="s">
        <v>164</v>
      </c>
      <c r="P200" s="54"/>
    </row>
    <row r="201" spans="1:16" s="17" customFormat="1" ht="19.5" thickBot="1">
      <c r="A201" s="46">
        <v>29</v>
      </c>
      <c r="B201" s="56" t="s">
        <v>108</v>
      </c>
      <c r="C201" s="54" t="s">
        <v>364</v>
      </c>
      <c r="D201" s="56" t="s">
        <v>133</v>
      </c>
      <c r="E201" s="53" t="s">
        <v>135</v>
      </c>
      <c r="F201" s="24" t="s">
        <v>135</v>
      </c>
      <c r="G201" s="53">
        <v>1454</v>
      </c>
      <c r="H201" s="53">
        <v>1462</v>
      </c>
      <c r="I201" s="53">
        <v>1598</v>
      </c>
      <c r="J201" s="73">
        <v>1608</v>
      </c>
      <c r="K201" s="73">
        <v>1610</v>
      </c>
      <c r="L201" s="53" t="s">
        <v>135</v>
      </c>
      <c r="M201" s="53"/>
      <c r="N201" s="108"/>
      <c r="O201" s="61" t="s">
        <v>164</v>
      </c>
      <c r="P201" s="54"/>
    </row>
    <row r="202" spans="1:16" s="17" customFormat="1" ht="19.5" thickBot="1">
      <c r="A202" s="46">
        <v>29</v>
      </c>
      <c r="B202" s="56" t="s">
        <v>108</v>
      </c>
      <c r="C202" s="54" t="s">
        <v>365</v>
      </c>
      <c r="D202" s="56" t="s">
        <v>133</v>
      </c>
      <c r="E202" s="53" t="s">
        <v>135</v>
      </c>
      <c r="F202" s="24" t="s">
        <v>135</v>
      </c>
      <c r="G202" s="53">
        <v>44791</v>
      </c>
      <c r="H202" s="53">
        <v>44814</v>
      </c>
      <c r="I202" s="53">
        <v>44978</v>
      </c>
      <c r="J202" s="73">
        <v>44998</v>
      </c>
      <c r="K202" s="73">
        <v>45002</v>
      </c>
      <c r="L202" s="53" t="s">
        <v>135</v>
      </c>
      <c r="M202" s="53"/>
      <c r="N202" s="108"/>
      <c r="O202" s="61" t="s">
        <v>164</v>
      </c>
      <c r="P202" s="54"/>
    </row>
    <row r="203" spans="1:16" s="17" customFormat="1" ht="19.5" thickBot="1">
      <c r="A203" s="46">
        <v>29</v>
      </c>
      <c r="B203" s="56" t="s">
        <v>108</v>
      </c>
      <c r="C203" s="54" t="s">
        <v>366</v>
      </c>
      <c r="D203" s="56" t="s">
        <v>133</v>
      </c>
      <c r="E203" s="53" t="s">
        <v>135</v>
      </c>
      <c r="F203" s="24" t="s">
        <v>135</v>
      </c>
      <c r="G203" s="53">
        <v>29014</v>
      </c>
      <c r="H203" s="53">
        <v>29307</v>
      </c>
      <c r="I203" s="53">
        <v>29598</v>
      </c>
      <c r="J203" s="73">
        <v>29602</v>
      </c>
      <c r="K203" s="73">
        <v>29604</v>
      </c>
      <c r="L203" s="53" t="s">
        <v>135</v>
      </c>
      <c r="M203" s="53"/>
      <c r="N203" s="108"/>
      <c r="O203" s="61" t="s">
        <v>164</v>
      </c>
      <c r="P203" s="54"/>
    </row>
    <row r="204" spans="1:16" s="17" customFormat="1" ht="19.5" thickBot="1">
      <c r="A204" s="46">
        <v>29</v>
      </c>
      <c r="B204" s="56" t="s">
        <v>108</v>
      </c>
      <c r="C204" s="54" t="s">
        <v>367</v>
      </c>
      <c r="D204" s="56" t="s">
        <v>133</v>
      </c>
      <c r="E204" s="53" t="s">
        <v>135</v>
      </c>
      <c r="F204" s="24" t="s">
        <v>135</v>
      </c>
      <c r="G204" s="53">
        <v>14016</v>
      </c>
      <c r="H204" s="53">
        <v>14231</v>
      </c>
      <c r="I204" s="53">
        <v>14345</v>
      </c>
      <c r="J204" s="73">
        <v>14365</v>
      </c>
      <c r="K204" s="73">
        <v>14366</v>
      </c>
      <c r="L204" s="53" t="s">
        <v>135</v>
      </c>
      <c r="M204" s="53"/>
      <c r="N204" s="108"/>
      <c r="O204" s="61" t="s">
        <v>164</v>
      </c>
      <c r="P204" s="54"/>
    </row>
    <row r="205" spans="1:16" s="17" customFormat="1" ht="19.5" thickBot="1">
      <c r="A205" s="46">
        <v>29</v>
      </c>
      <c r="B205" s="56" t="s">
        <v>108</v>
      </c>
      <c r="C205" s="54" t="s">
        <v>368</v>
      </c>
      <c r="D205" s="56" t="s">
        <v>133</v>
      </c>
      <c r="E205" s="53" t="s">
        <v>135</v>
      </c>
      <c r="F205" s="24" t="s">
        <v>135</v>
      </c>
      <c r="G205" s="53">
        <v>4636</v>
      </c>
      <c r="H205" s="53">
        <v>4730</v>
      </c>
      <c r="I205" s="53">
        <v>4801</v>
      </c>
      <c r="J205" s="73">
        <v>4821</v>
      </c>
      <c r="K205" s="73">
        <v>4821</v>
      </c>
      <c r="L205" s="53" t="s">
        <v>135</v>
      </c>
      <c r="M205" s="53"/>
      <c r="N205" s="108"/>
      <c r="O205" s="61" t="s">
        <v>164</v>
      </c>
      <c r="P205" s="54"/>
    </row>
    <row r="206" spans="1:16" s="17" customFormat="1" ht="19.5" thickBot="1">
      <c r="A206" s="46">
        <v>29</v>
      </c>
      <c r="B206" s="56" t="s">
        <v>108</v>
      </c>
      <c r="C206" s="54" t="s">
        <v>369</v>
      </c>
      <c r="D206" s="56" t="s">
        <v>133</v>
      </c>
      <c r="E206" s="53" t="s">
        <v>135</v>
      </c>
      <c r="F206" s="24" t="s">
        <v>135</v>
      </c>
      <c r="G206" s="53">
        <v>17405</v>
      </c>
      <c r="H206" s="53">
        <v>17500</v>
      </c>
      <c r="I206" s="53">
        <v>17698</v>
      </c>
      <c r="J206" s="73">
        <v>17704</v>
      </c>
      <c r="K206" s="73">
        <v>17705</v>
      </c>
      <c r="L206" s="53" t="s">
        <v>135</v>
      </c>
      <c r="M206" s="53"/>
      <c r="N206" s="108"/>
      <c r="O206" s="61" t="s">
        <v>164</v>
      </c>
      <c r="P206" s="54"/>
    </row>
    <row r="207" spans="1:16" s="17" customFormat="1" ht="19.5" thickBot="1">
      <c r="A207" s="46">
        <v>29</v>
      </c>
      <c r="B207" s="56" t="s">
        <v>108</v>
      </c>
      <c r="C207" s="54" t="s">
        <v>370</v>
      </c>
      <c r="D207" s="56" t="s">
        <v>133</v>
      </c>
      <c r="E207" s="53" t="s">
        <v>135</v>
      </c>
      <c r="F207" s="24" t="s">
        <v>135</v>
      </c>
      <c r="G207" s="53">
        <v>15909</v>
      </c>
      <c r="H207" s="53">
        <v>15923</v>
      </c>
      <c r="I207" s="53">
        <v>16041</v>
      </c>
      <c r="J207" s="73">
        <v>16141</v>
      </c>
      <c r="K207" s="73">
        <v>16142</v>
      </c>
      <c r="L207" s="53" t="s">
        <v>135</v>
      </c>
      <c r="M207" s="53"/>
      <c r="N207" s="108"/>
      <c r="O207" s="61" t="s">
        <v>164</v>
      </c>
      <c r="P207" s="54"/>
    </row>
    <row r="208" spans="1:16" s="17" customFormat="1" ht="19.5" thickBot="1">
      <c r="A208" s="46">
        <v>29</v>
      </c>
      <c r="B208" s="56" t="s">
        <v>108</v>
      </c>
      <c r="C208" s="54" t="s">
        <v>371</v>
      </c>
      <c r="D208" s="56" t="s">
        <v>133</v>
      </c>
      <c r="E208" s="53" t="s">
        <v>135</v>
      </c>
      <c r="F208" s="24" t="s">
        <v>135</v>
      </c>
      <c r="G208" s="53">
        <v>18309</v>
      </c>
      <c r="H208" s="53">
        <v>18555</v>
      </c>
      <c r="I208" s="53">
        <v>18758</v>
      </c>
      <c r="J208" s="73">
        <v>18768</v>
      </c>
      <c r="K208" s="73">
        <v>18660</v>
      </c>
      <c r="L208" s="53" t="s">
        <v>135</v>
      </c>
      <c r="M208" s="53"/>
      <c r="N208" s="108"/>
      <c r="O208" s="61" t="s">
        <v>164</v>
      </c>
      <c r="P208" s="54"/>
    </row>
    <row r="209" spans="1:16" s="17" customFormat="1" ht="19.5" thickBot="1">
      <c r="A209" s="46">
        <v>29</v>
      </c>
      <c r="B209" s="56" t="s">
        <v>108</v>
      </c>
      <c r="C209" s="54" t="s">
        <v>372</v>
      </c>
      <c r="D209" s="56" t="s">
        <v>133</v>
      </c>
      <c r="E209" s="53" t="s">
        <v>135</v>
      </c>
      <c r="F209" s="24" t="s">
        <v>135</v>
      </c>
      <c r="G209" s="53">
        <v>13714</v>
      </c>
      <c r="H209" s="53">
        <v>13847</v>
      </c>
      <c r="I209" s="53">
        <v>13945</v>
      </c>
      <c r="J209" s="73">
        <v>13965</v>
      </c>
      <c r="K209" s="73">
        <v>14011</v>
      </c>
      <c r="L209" s="53" t="s">
        <v>135</v>
      </c>
      <c r="M209" s="53"/>
      <c r="N209" s="108"/>
      <c r="O209" s="61" t="s">
        <v>164</v>
      </c>
      <c r="P209" s="54"/>
    </row>
    <row r="210" spans="1:16" s="17" customFormat="1" ht="19.5" thickBot="1">
      <c r="A210" s="46">
        <v>29</v>
      </c>
      <c r="B210" s="56" t="s">
        <v>108</v>
      </c>
      <c r="C210" s="54" t="s">
        <v>373</v>
      </c>
      <c r="D210" s="56" t="s">
        <v>133</v>
      </c>
      <c r="E210" s="53" t="s">
        <v>135</v>
      </c>
      <c r="F210" s="24" t="s">
        <v>135</v>
      </c>
      <c r="G210" s="53">
        <v>7628</v>
      </c>
      <c r="H210" s="53">
        <v>7714</v>
      </c>
      <c r="I210" s="53">
        <v>7879</v>
      </c>
      <c r="J210" s="73">
        <v>7883</v>
      </c>
      <c r="K210" s="73">
        <v>7885</v>
      </c>
      <c r="L210" s="53" t="s">
        <v>135</v>
      </c>
      <c r="M210" s="53"/>
      <c r="N210" s="108"/>
      <c r="O210" s="83" t="s">
        <v>164</v>
      </c>
      <c r="P210" s="54"/>
    </row>
    <row r="211" spans="1:16" s="17" customFormat="1" ht="57" thickBot="1">
      <c r="A211" s="33">
        <v>30</v>
      </c>
      <c r="B211" s="13" t="s">
        <v>108</v>
      </c>
      <c r="C211" s="14" t="s">
        <v>24</v>
      </c>
      <c r="D211" s="13" t="s">
        <v>134</v>
      </c>
      <c r="E211" s="23" t="s">
        <v>135</v>
      </c>
      <c r="F211" s="23" t="s">
        <v>135</v>
      </c>
      <c r="G211" s="26">
        <v>1482.5</v>
      </c>
      <c r="H211" s="26">
        <v>1576.3</v>
      </c>
      <c r="I211" s="26">
        <v>1649.7</v>
      </c>
      <c r="J211" s="75">
        <v>1817.4</v>
      </c>
      <c r="K211" s="75">
        <v>1909.2</v>
      </c>
      <c r="L211" s="23" t="s">
        <v>135</v>
      </c>
      <c r="M211" s="23"/>
      <c r="N211" s="23"/>
      <c r="O211" s="84" t="s">
        <v>164</v>
      </c>
      <c r="P211" s="14"/>
    </row>
    <row r="212" spans="1:16" s="17" customFormat="1" ht="27.75" thickBot="1">
      <c r="A212" s="33">
        <v>30</v>
      </c>
      <c r="B212" s="13" t="s">
        <v>108</v>
      </c>
      <c r="C212" s="14" t="s">
        <v>374</v>
      </c>
      <c r="D212" s="20" t="s">
        <v>134</v>
      </c>
      <c r="E212" s="23" t="s">
        <v>135</v>
      </c>
      <c r="F212" s="23" t="s">
        <v>135</v>
      </c>
      <c r="G212" s="26">
        <v>358.7</v>
      </c>
      <c r="H212" s="26">
        <v>372.5</v>
      </c>
      <c r="I212" s="26">
        <v>383.7</v>
      </c>
      <c r="J212" s="75">
        <v>423</v>
      </c>
      <c r="K212" s="75">
        <v>466.17</v>
      </c>
      <c r="L212" s="23" t="s">
        <v>135</v>
      </c>
      <c r="M212" s="23"/>
      <c r="N212" s="23"/>
      <c r="O212" s="58" t="s">
        <v>164</v>
      </c>
      <c r="P212" s="14"/>
    </row>
    <row r="213" spans="1:16" s="17" customFormat="1" ht="27.75" thickBot="1">
      <c r="A213" s="33">
        <v>30</v>
      </c>
      <c r="B213" s="13" t="s">
        <v>108</v>
      </c>
      <c r="C213" s="14" t="s">
        <v>375</v>
      </c>
      <c r="D213" s="20" t="s">
        <v>134</v>
      </c>
      <c r="E213" s="23" t="s">
        <v>135</v>
      </c>
      <c r="F213" s="23" t="s">
        <v>135</v>
      </c>
      <c r="G213" s="26">
        <v>48.6</v>
      </c>
      <c r="H213" s="26">
        <v>53.9</v>
      </c>
      <c r="I213" s="26">
        <v>57.5</v>
      </c>
      <c r="J213" s="75">
        <v>64</v>
      </c>
      <c r="K213" s="75">
        <v>67.72</v>
      </c>
      <c r="L213" s="23" t="s">
        <v>135</v>
      </c>
      <c r="M213" s="23"/>
      <c r="N213" s="23"/>
      <c r="O213" s="58" t="s">
        <v>164</v>
      </c>
      <c r="P213" s="14"/>
    </row>
    <row r="214" spans="1:16" s="17" customFormat="1" ht="27.75" thickBot="1">
      <c r="A214" s="33">
        <v>30</v>
      </c>
      <c r="B214" s="13" t="s">
        <v>108</v>
      </c>
      <c r="C214" s="14" t="s">
        <v>376</v>
      </c>
      <c r="D214" s="20" t="s">
        <v>134</v>
      </c>
      <c r="E214" s="23" t="s">
        <v>135</v>
      </c>
      <c r="F214" s="23" t="s">
        <v>135</v>
      </c>
      <c r="G214" s="26">
        <v>71.400000000000006</v>
      </c>
      <c r="H214" s="26">
        <v>76.5</v>
      </c>
      <c r="I214" s="26">
        <v>86.9</v>
      </c>
      <c r="J214" s="75">
        <v>96</v>
      </c>
      <c r="K214" s="75">
        <v>101.74</v>
      </c>
      <c r="L214" s="23" t="s">
        <v>135</v>
      </c>
      <c r="M214" s="23"/>
      <c r="N214" s="23"/>
      <c r="O214" s="58" t="s">
        <v>164</v>
      </c>
      <c r="P214" s="14"/>
    </row>
    <row r="215" spans="1:16" s="17" customFormat="1" ht="27.75" thickBot="1">
      <c r="A215" s="33">
        <v>30</v>
      </c>
      <c r="B215" s="13" t="s">
        <v>108</v>
      </c>
      <c r="C215" s="14" t="s">
        <v>377</v>
      </c>
      <c r="D215" s="20" t="s">
        <v>134</v>
      </c>
      <c r="E215" s="23" t="s">
        <v>135</v>
      </c>
      <c r="F215" s="23" t="s">
        <v>135</v>
      </c>
      <c r="G215" s="26">
        <v>3</v>
      </c>
      <c r="H215" s="26">
        <v>7.2</v>
      </c>
      <c r="I215" s="26">
        <v>12.2</v>
      </c>
      <c r="J215" s="75">
        <v>14</v>
      </c>
      <c r="K215" s="75">
        <v>15.15</v>
      </c>
      <c r="L215" s="23" t="s">
        <v>135</v>
      </c>
      <c r="M215" s="23"/>
      <c r="N215" s="23"/>
      <c r="O215" s="58" t="s">
        <v>164</v>
      </c>
      <c r="P215" s="14"/>
    </row>
    <row r="216" spans="1:16" s="17" customFormat="1" ht="27.75" thickBot="1">
      <c r="A216" s="33">
        <v>30</v>
      </c>
      <c r="B216" s="13" t="s">
        <v>108</v>
      </c>
      <c r="C216" s="14" t="s">
        <v>378</v>
      </c>
      <c r="D216" s="20" t="s">
        <v>134</v>
      </c>
      <c r="E216" s="23" t="s">
        <v>135</v>
      </c>
      <c r="F216" s="23" t="s">
        <v>135</v>
      </c>
      <c r="G216" s="26">
        <v>500.9</v>
      </c>
      <c r="H216" s="26">
        <v>505.3</v>
      </c>
      <c r="I216" s="26">
        <v>512.20000000000005</v>
      </c>
      <c r="J216" s="75">
        <v>563</v>
      </c>
      <c r="K216" s="75">
        <v>580.09</v>
      </c>
      <c r="L216" s="23" t="s">
        <v>135</v>
      </c>
      <c r="M216" s="23"/>
      <c r="N216" s="23"/>
      <c r="O216" s="58" t="s">
        <v>164</v>
      </c>
      <c r="P216" s="14"/>
    </row>
    <row r="217" spans="1:16" s="17" customFormat="1" ht="27.75" thickBot="1">
      <c r="A217" s="33">
        <v>30</v>
      </c>
      <c r="B217" s="13" t="s">
        <v>108</v>
      </c>
      <c r="C217" s="14" t="s">
        <v>379</v>
      </c>
      <c r="D217" s="20" t="s">
        <v>134</v>
      </c>
      <c r="E217" s="23" t="s">
        <v>135</v>
      </c>
      <c r="F217" s="23" t="s">
        <v>135</v>
      </c>
      <c r="G217" s="26">
        <v>181.1</v>
      </c>
      <c r="H217" s="26">
        <v>191.4</v>
      </c>
      <c r="I217" s="26">
        <v>195.9</v>
      </c>
      <c r="J217" s="75">
        <v>216</v>
      </c>
      <c r="K217" s="75">
        <v>226.28</v>
      </c>
      <c r="L217" s="23" t="s">
        <v>135</v>
      </c>
      <c r="M217" s="23"/>
      <c r="N217" s="23"/>
      <c r="O217" s="58" t="s">
        <v>164</v>
      </c>
      <c r="P217" s="14"/>
    </row>
    <row r="218" spans="1:16" s="17" customFormat="1" ht="27.75" thickBot="1">
      <c r="A218" s="33">
        <v>30</v>
      </c>
      <c r="B218" s="13" t="s">
        <v>108</v>
      </c>
      <c r="C218" s="14" t="s">
        <v>380</v>
      </c>
      <c r="D218" s="20" t="s">
        <v>134</v>
      </c>
      <c r="E218" s="23" t="s">
        <v>135</v>
      </c>
      <c r="F218" s="23" t="s">
        <v>135</v>
      </c>
      <c r="G218" s="26">
        <v>38.299999999999997</v>
      </c>
      <c r="H218" s="26">
        <v>43.4</v>
      </c>
      <c r="I218" s="26">
        <v>50.5</v>
      </c>
      <c r="J218" s="75">
        <v>56</v>
      </c>
      <c r="K218" s="75">
        <v>60.22</v>
      </c>
      <c r="L218" s="23" t="s">
        <v>135</v>
      </c>
      <c r="M218" s="23"/>
      <c r="N218" s="23"/>
      <c r="O218" s="58" t="s">
        <v>164</v>
      </c>
      <c r="P218" s="14"/>
    </row>
    <row r="219" spans="1:16" s="17" customFormat="1" ht="27.75" thickBot="1">
      <c r="A219" s="33">
        <v>30</v>
      </c>
      <c r="B219" s="13" t="s">
        <v>108</v>
      </c>
      <c r="C219" s="14" t="s">
        <v>381</v>
      </c>
      <c r="D219" s="20" t="s">
        <v>134</v>
      </c>
      <c r="E219" s="23" t="s">
        <v>135</v>
      </c>
      <c r="F219" s="23" t="s">
        <v>135</v>
      </c>
      <c r="G219" s="26">
        <v>27.5</v>
      </c>
      <c r="H219" s="26">
        <v>31.9</v>
      </c>
      <c r="I219" s="26">
        <v>36</v>
      </c>
      <c r="J219" s="75">
        <v>40</v>
      </c>
      <c r="K219" s="75">
        <v>41.67</v>
      </c>
      <c r="L219" s="23" t="s">
        <v>135</v>
      </c>
      <c r="M219" s="23"/>
      <c r="N219" s="23"/>
      <c r="O219" s="58" t="s">
        <v>164</v>
      </c>
      <c r="P219" s="14"/>
    </row>
    <row r="220" spans="1:16" s="17" customFormat="1" ht="27.75" thickBot="1">
      <c r="A220" s="33">
        <v>30</v>
      </c>
      <c r="B220" s="13" t="s">
        <v>108</v>
      </c>
      <c r="C220" s="14" t="s">
        <v>382</v>
      </c>
      <c r="D220" s="20" t="s">
        <v>134</v>
      </c>
      <c r="E220" s="23" t="s">
        <v>135</v>
      </c>
      <c r="F220" s="23" t="s">
        <v>135</v>
      </c>
      <c r="G220" s="26">
        <v>70.7</v>
      </c>
      <c r="H220" s="26">
        <v>77</v>
      </c>
      <c r="I220" s="26">
        <v>82.9</v>
      </c>
      <c r="J220" s="75">
        <v>91</v>
      </c>
      <c r="K220" s="75">
        <v>97.08</v>
      </c>
      <c r="L220" s="23" t="s">
        <v>135</v>
      </c>
      <c r="M220" s="23"/>
      <c r="N220" s="23"/>
      <c r="O220" s="58" t="s">
        <v>164</v>
      </c>
      <c r="P220" s="14"/>
    </row>
    <row r="221" spans="1:16" s="17" customFormat="1" ht="27.75" thickBot="1">
      <c r="A221" s="33">
        <v>30</v>
      </c>
      <c r="B221" s="13" t="s">
        <v>108</v>
      </c>
      <c r="C221" s="14" t="s">
        <v>383</v>
      </c>
      <c r="D221" s="20" t="s">
        <v>134</v>
      </c>
      <c r="E221" s="23" t="s">
        <v>135</v>
      </c>
      <c r="F221" s="23" t="s">
        <v>135</v>
      </c>
      <c r="G221" s="26">
        <v>55.9</v>
      </c>
      <c r="H221" s="26">
        <v>61.6</v>
      </c>
      <c r="I221" s="26">
        <v>67</v>
      </c>
      <c r="J221" s="75">
        <v>74</v>
      </c>
      <c r="K221" s="75">
        <v>78.180000000000007</v>
      </c>
      <c r="L221" s="23" t="s">
        <v>135</v>
      </c>
      <c r="M221" s="23"/>
      <c r="N221" s="23"/>
      <c r="O221" s="58" t="s">
        <v>164</v>
      </c>
      <c r="P221" s="14"/>
    </row>
    <row r="222" spans="1:16" s="17" customFormat="1" ht="27.75" thickBot="1">
      <c r="A222" s="33">
        <v>30</v>
      </c>
      <c r="B222" s="13" t="s">
        <v>108</v>
      </c>
      <c r="C222" s="14" t="s">
        <v>384</v>
      </c>
      <c r="D222" s="20" t="s">
        <v>134</v>
      </c>
      <c r="E222" s="23" t="s">
        <v>135</v>
      </c>
      <c r="F222" s="23" t="s">
        <v>135</v>
      </c>
      <c r="G222" s="26">
        <v>58.9</v>
      </c>
      <c r="H222" s="26">
        <v>61.5</v>
      </c>
      <c r="I222" s="26">
        <v>62.7</v>
      </c>
      <c r="J222" s="75">
        <v>69</v>
      </c>
      <c r="K222" s="75">
        <v>74.25</v>
      </c>
      <c r="L222" s="23" t="s">
        <v>135</v>
      </c>
      <c r="M222" s="23"/>
      <c r="N222" s="23"/>
      <c r="O222" s="58" t="s">
        <v>164</v>
      </c>
      <c r="P222" s="14"/>
    </row>
    <row r="223" spans="1:16" s="17" customFormat="1" ht="27.75" thickBot="1">
      <c r="A223" s="33">
        <v>30</v>
      </c>
      <c r="B223" s="13" t="s">
        <v>108</v>
      </c>
      <c r="C223" s="14" t="s">
        <v>385</v>
      </c>
      <c r="D223" s="20" t="s">
        <v>134</v>
      </c>
      <c r="E223" s="23" t="s">
        <v>135</v>
      </c>
      <c r="F223" s="23" t="s">
        <v>135</v>
      </c>
      <c r="G223" s="26">
        <v>37.799999999999997</v>
      </c>
      <c r="H223" s="26">
        <v>44</v>
      </c>
      <c r="I223" s="26">
        <v>49.5</v>
      </c>
      <c r="J223" s="75">
        <v>55</v>
      </c>
      <c r="K223" s="75">
        <v>58.74</v>
      </c>
      <c r="L223" s="23" t="s">
        <v>135</v>
      </c>
      <c r="M223" s="23"/>
      <c r="N223" s="23"/>
      <c r="O223" s="58" t="s">
        <v>164</v>
      </c>
      <c r="P223" s="14"/>
    </row>
    <row r="224" spans="1:16" s="17" customFormat="1" ht="27.75" thickBot="1">
      <c r="A224" s="33">
        <v>30</v>
      </c>
      <c r="B224" s="13" t="s">
        <v>108</v>
      </c>
      <c r="C224" s="14" t="s">
        <v>386</v>
      </c>
      <c r="D224" s="20" t="s">
        <v>134</v>
      </c>
      <c r="E224" s="23" t="s">
        <v>135</v>
      </c>
      <c r="F224" s="23" t="s">
        <v>135</v>
      </c>
      <c r="G224" s="26">
        <v>29.7</v>
      </c>
      <c r="H224" s="26">
        <v>50.2</v>
      </c>
      <c r="I224" s="26">
        <v>52.9</v>
      </c>
      <c r="J224" s="75">
        <v>58</v>
      </c>
      <c r="K224" s="75">
        <v>61.9</v>
      </c>
      <c r="L224" s="23" t="s">
        <v>135</v>
      </c>
      <c r="M224" s="23"/>
      <c r="N224" s="23"/>
      <c r="O224" s="58" t="s">
        <v>164</v>
      </c>
      <c r="P224" s="14"/>
    </row>
    <row r="225" spans="1:16" ht="19.5" thickBot="1">
      <c r="A225" s="38">
        <v>31</v>
      </c>
      <c r="B225" s="5" t="s">
        <v>108</v>
      </c>
      <c r="C225" s="2" t="s">
        <v>25</v>
      </c>
      <c r="D225" s="5" t="s">
        <v>129</v>
      </c>
      <c r="E225" s="22" t="s">
        <v>135</v>
      </c>
      <c r="F225" s="24" t="s">
        <v>135</v>
      </c>
      <c r="G225" s="22">
        <v>603</v>
      </c>
      <c r="H225" s="22">
        <v>527</v>
      </c>
      <c r="I225" s="22">
        <v>495</v>
      </c>
      <c r="J225" s="72">
        <v>561</v>
      </c>
      <c r="K225" s="72">
        <v>432</v>
      </c>
      <c r="L225" s="22" t="s">
        <v>135</v>
      </c>
      <c r="M225" s="22"/>
      <c r="N225" s="22"/>
      <c r="O225" s="57" t="s">
        <v>165</v>
      </c>
      <c r="P225" s="2"/>
    </row>
    <row r="226" spans="1:16" ht="19.5" thickBot="1">
      <c r="A226" s="33">
        <v>32</v>
      </c>
      <c r="B226" s="13" t="s">
        <v>108</v>
      </c>
      <c r="C226" s="14" t="s">
        <v>26</v>
      </c>
      <c r="D226" s="13" t="s">
        <v>133</v>
      </c>
      <c r="E226" s="23" t="s">
        <v>135</v>
      </c>
      <c r="F226" s="23" t="s">
        <v>135</v>
      </c>
      <c r="G226" s="23">
        <v>98</v>
      </c>
      <c r="H226" s="23">
        <v>133</v>
      </c>
      <c r="I226" s="23">
        <v>163</v>
      </c>
      <c r="J226" s="65">
        <v>95</v>
      </c>
      <c r="K226" s="65">
        <v>138</v>
      </c>
      <c r="L226" s="23" t="s">
        <v>135</v>
      </c>
      <c r="M226" s="23"/>
      <c r="N226" s="23"/>
      <c r="O226" s="58" t="s">
        <v>165</v>
      </c>
      <c r="P226" s="14"/>
    </row>
    <row r="227" spans="1:16" ht="19.5" thickBot="1">
      <c r="A227" s="38">
        <v>33</v>
      </c>
      <c r="B227" s="5" t="s">
        <v>108</v>
      </c>
      <c r="C227" s="2" t="s">
        <v>27</v>
      </c>
      <c r="D227" s="5" t="s">
        <v>133</v>
      </c>
      <c r="E227" s="22" t="s">
        <v>135</v>
      </c>
      <c r="F227" s="24" t="s">
        <v>135</v>
      </c>
      <c r="G227" s="22">
        <v>306</v>
      </c>
      <c r="H227" s="22">
        <v>148</v>
      </c>
      <c r="I227" s="22">
        <v>90</v>
      </c>
      <c r="J227" s="72">
        <v>20</v>
      </c>
      <c r="K227" s="72">
        <v>326</v>
      </c>
      <c r="L227" s="22" t="s">
        <v>135</v>
      </c>
      <c r="M227" s="22"/>
      <c r="N227" s="22"/>
      <c r="O227" s="57" t="s">
        <v>165</v>
      </c>
      <c r="P227" s="2"/>
    </row>
    <row r="228" spans="1:16" ht="19.5" thickBot="1">
      <c r="A228" s="33">
        <v>34</v>
      </c>
      <c r="B228" s="13" t="s">
        <v>108</v>
      </c>
      <c r="C228" s="14" t="s">
        <v>28</v>
      </c>
      <c r="D228" s="13" t="s">
        <v>130</v>
      </c>
      <c r="E228" s="23" t="s">
        <v>135</v>
      </c>
      <c r="F228" s="23" t="s">
        <v>135</v>
      </c>
      <c r="G228" s="23">
        <v>9139042</v>
      </c>
      <c r="H228" s="23">
        <v>2436153</v>
      </c>
      <c r="I228" s="23">
        <v>858640</v>
      </c>
      <c r="J228" s="65">
        <v>708700</v>
      </c>
      <c r="K228" s="65">
        <v>66000</v>
      </c>
      <c r="L228" s="23" t="s">
        <v>135</v>
      </c>
      <c r="M228" s="23"/>
      <c r="N228" s="23"/>
      <c r="O228" s="58" t="s">
        <v>165</v>
      </c>
      <c r="P228" s="14"/>
    </row>
    <row r="229" spans="1:16" ht="19.5" thickBot="1">
      <c r="A229" s="47">
        <v>35</v>
      </c>
      <c r="B229" s="5" t="s">
        <v>108</v>
      </c>
      <c r="C229" s="2" t="s">
        <v>29</v>
      </c>
      <c r="D229" s="5" t="s">
        <v>135</v>
      </c>
      <c r="E229" s="22" t="s">
        <v>135</v>
      </c>
      <c r="F229" s="24" t="s">
        <v>135</v>
      </c>
      <c r="G229" s="25">
        <v>102.1</v>
      </c>
      <c r="H229" s="25">
        <v>100</v>
      </c>
      <c r="I229" s="25">
        <v>101.2</v>
      </c>
      <c r="J229" s="76">
        <v>100.7</v>
      </c>
      <c r="K229" s="76">
        <v>100.9</v>
      </c>
      <c r="L229" s="22" t="s">
        <v>135</v>
      </c>
      <c r="M229" s="22"/>
      <c r="N229" s="22"/>
      <c r="O229" s="57" t="s">
        <v>166</v>
      </c>
      <c r="P229" s="2"/>
    </row>
    <row r="230" spans="1:16" ht="19.5" thickBot="1">
      <c r="A230" s="33">
        <v>36</v>
      </c>
      <c r="B230" s="13" t="s">
        <v>108</v>
      </c>
      <c r="C230" s="14" t="s">
        <v>30</v>
      </c>
      <c r="D230" s="13" t="s">
        <v>135</v>
      </c>
      <c r="E230" s="23" t="s">
        <v>135</v>
      </c>
      <c r="F230" s="23" t="s">
        <v>135</v>
      </c>
      <c r="G230" s="26">
        <v>2.8</v>
      </c>
      <c r="H230" s="43">
        <v>-2</v>
      </c>
      <c r="I230" s="26">
        <v>1.1000000000000001</v>
      </c>
      <c r="J230" s="77">
        <v>-0.5</v>
      </c>
      <c r="K230" s="75">
        <v>0.2</v>
      </c>
      <c r="L230" s="23" t="s">
        <v>135</v>
      </c>
      <c r="M230" s="23"/>
      <c r="N230" s="23"/>
      <c r="O230" s="58" t="s">
        <v>167</v>
      </c>
      <c r="P230" s="14"/>
    </row>
    <row r="231" spans="1:16" ht="19.5" thickBot="1">
      <c r="A231" s="38">
        <v>37</v>
      </c>
      <c r="B231" s="5" t="s">
        <v>108</v>
      </c>
      <c r="C231" s="2" t="s">
        <v>31</v>
      </c>
      <c r="D231" s="44" t="s">
        <v>136</v>
      </c>
      <c r="E231" s="22" t="s">
        <v>135</v>
      </c>
      <c r="F231" s="24" t="s">
        <v>135</v>
      </c>
      <c r="G231" s="22">
        <v>64107</v>
      </c>
      <c r="H231" s="22">
        <v>63886</v>
      </c>
      <c r="I231" s="22">
        <v>63654</v>
      </c>
      <c r="J231" s="72" t="s">
        <v>135</v>
      </c>
      <c r="K231" s="72" t="s">
        <v>135</v>
      </c>
      <c r="L231" s="22" t="s">
        <v>135</v>
      </c>
      <c r="M231" s="22"/>
      <c r="N231" s="22"/>
      <c r="O231" s="57" t="s">
        <v>167</v>
      </c>
      <c r="P231" s="2"/>
    </row>
    <row r="232" spans="1:16" ht="19.5" thickBot="1">
      <c r="A232" s="33">
        <v>38</v>
      </c>
      <c r="B232" s="13" t="s">
        <v>108</v>
      </c>
      <c r="C232" s="14" t="s">
        <v>32</v>
      </c>
      <c r="D232" s="45" t="s">
        <v>136</v>
      </c>
      <c r="E232" s="23" t="s">
        <v>135</v>
      </c>
      <c r="F232" s="23" t="s">
        <v>135</v>
      </c>
      <c r="G232" s="23">
        <v>34093</v>
      </c>
      <c r="H232" s="23">
        <v>24415</v>
      </c>
      <c r="I232" s="23">
        <v>26304</v>
      </c>
      <c r="J232" s="65" t="s">
        <v>135</v>
      </c>
      <c r="K232" s="65" t="s">
        <v>135</v>
      </c>
      <c r="L232" s="23" t="s">
        <v>135</v>
      </c>
      <c r="M232" s="23"/>
      <c r="N232" s="23"/>
      <c r="O232" s="58" t="s">
        <v>168</v>
      </c>
      <c r="P232" s="14"/>
    </row>
    <row r="233" spans="1:16" ht="19.5" thickBot="1">
      <c r="A233" s="38">
        <v>39</v>
      </c>
      <c r="B233" s="5" t="s">
        <v>108</v>
      </c>
      <c r="C233" s="2" t="s">
        <v>33</v>
      </c>
      <c r="D233" s="5" t="s">
        <v>132</v>
      </c>
      <c r="E233" s="22" t="s">
        <v>135</v>
      </c>
      <c r="F233" s="24" t="s">
        <v>135</v>
      </c>
      <c r="G233" s="22"/>
      <c r="H233" s="22"/>
      <c r="I233" s="22">
        <v>287167</v>
      </c>
      <c r="J233" s="72">
        <v>329855</v>
      </c>
      <c r="K233" s="72">
        <v>360077</v>
      </c>
      <c r="L233" s="22" t="s">
        <v>135</v>
      </c>
      <c r="M233" s="22"/>
      <c r="N233" s="22"/>
      <c r="O233" s="57" t="s">
        <v>168</v>
      </c>
      <c r="P233" s="2"/>
    </row>
    <row r="234" spans="1:16" ht="19.5" thickBot="1">
      <c r="A234" s="33">
        <v>40</v>
      </c>
      <c r="B234" s="13" t="s">
        <v>108</v>
      </c>
      <c r="C234" s="14" t="s">
        <v>34</v>
      </c>
      <c r="D234" s="13" t="s">
        <v>128</v>
      </c>
      <c r="E234" s="23" t="s">
        <v>135</v>
      </c>
      <c r="F234" s="23" t="s">
        <v>135</v>
      </c>
      <c r="G234" s="23">
        <f>52408+54110</f>
        <v>106518</v>
      </c>
      <c r="H234" s="23">
        <f>43888+99464</f>
        <v>143352</v>
      </c>
      <c r="I234" s="23">
        <f>41042+125414</f>
        <v>166456</v>
      </c>
      <c r="J234" s="65">
        <f>35335+132007</f>
        <v>167342</v>
      </c>
      <c r="K234" s="65">
        <f>SUM(K235:K236)</f>
        <v>170605</v>
      </c>
      <c r="L234" s="23" t="s">
        <v>135</v>
      </c>
      <c r="M234" s="23"/>
      <c r="N234" s="23"/>
      <c r="O234" s="58" t="s">
        <v>169</v>
      </c>
      <c r="P234" s="14"/>
    </row>
    <row r="235" spans="1:16" s="17" customFormat="1" ht="19.5" thickBot="1">
      <c r="A235" s="47">
        <v>40</v>
      </c>
      <c r="B235" s="15" t="s">
        <v>108</v>
      </c>
      <c r="C235" s="16" t="s">
        <v>454</v>
      </c>
      <c r="D235" s="15" t="s">
        <v>128</v>
      </c>
      <c r="E235" s="24" t="s">
        <v>135</v>
      </c>
      <c r="F235" s="24" t="s">
        <v>135</v>
      </c>
      <c r="G235" s="24">
        <v>52408</v>
      </c>
      <c r="H235" s="24">
        <v>43888</v>
      </c>
      <c r="I235" s="24">
        <v>41042</v>
      </c>
      <c r="J235" s="66">
        <v>35335</v>
      </c>
      <c r="K235" s="66">
        <v>31516</v>
      </c>
      <c r="L235" s="24" t="s">
        <v>135</v>
      </c>
      <c r="M235" s="24"/>
      <c r="N235" s="24"/>
      <c r="O235" s="59" t="s">
        <v>169</v>
      </c>
      <c r="P235" s="16"/>
    </row>
    <row r="236" spans="1:16" ht="38.25" thickBot="1">
      <c r="A236" s="33">
        <v>40</v>
      </c>
      <c r="B236" s="13" t="s">
        <v>108</v>
      </c>
      <c r="C236" s="14" t="s">
        <v>455</v>
      </c>
      <c r="D236" s="13" t="s">
        <v>128</v>
      </c>
      <c r="E236" s="23" t="s">
        <v>135</v>
      </c>
      <c r="F236" s="23" t="s">
        <v>135</v>
      </c>
      <c r="G236" s="23">
        <v>54110</v>
      </c>
      <c r="H236" s="23">
        <v>99464</v>
      </c>
      <c r="I236" s="23">
        <v>125414</v>
      </c>
      <c r="J236" s="65">
        <v>132007</v>
      </c>
      <c r="K236" s="65">
        <v>139089</v>
      </c>
      <c r="L236" s="23" t="s">
        <v>135</v>
      </c>
      <c r="M236" s="23"/>
      <c r="N236" s="23"/>
      <c r="O236" s="58" t="s">
        <v>169</v>
      </c>
      <c r="P236" s="14"/>
    </row>
    <row r="237" spans="1:16" ht="19.5" thickBot="1">
      <c r="A237" s="47">
        <v>41</v>
      </c>
      <c r="B237" s="5" t="s">
        <v>108</v>
      </c>
      <c r="C237" s="2" t="s">
        <v>138</v>
      </c>
      <c r="D237" s="5" t="s">
        <v>132</v>
      </c>
      <c r="E237" s="22" t="s">
        <v>135</v>
      </c>
      <c r="F237" s="24" t="s">
        <v>135</v>
      </c>
      <c r="G237" s="24">
        <v>6641111</v>
      </c>
      <c r="H237" s="24">
        <v>7574278</v>
      </c>
      <c r="I237" s="24">
        <v>8132468</v>
      </c>
      <c r="J237" s="66">
        <v>8872542</v>
      </c>
      <c r="K237" s="72">
        <f>3615805+5845809</f>
        <v>9461614</v>
      </c>
      <c r="L237" s="22" t="s">
        <v>135</v>
      </c>
      <c r="M237" s="22"/>
      <c r="N237" s="22"/>
      <c r="O237" s="57" t="s">
        <v>169</v>
      </c>
      <c r="P237" s="2"/>
    </row>
    <row r="238" spans="1:16" ht="19.5" thickBot="1">
      <c r="A238" s="47">
        <v>41</v>
      </c>
      <c r="B238" s="5" t="s">
        <v>108</v>
      </c>
      <c r="C238" s="2" t="s">
        <v>452</v>
      </c>
      <c r="D238" s="5" t="s">
        <v>132</v>
      </c>
      <c r="E238" s="22" t="s">
        <v>135</v>
      </c>
      <c r="F238" s="24" t="s">
        <v>135</v>
      </c>
      <c r="G238" s="24">
        <v>2493161</v>
      </c>
      <c r="H238" s="24">
        <v>2941596</v>
      </c>
      <c r="I238" s="24">
        <v>3101452</v>
      </c>
      <c r="J238" s="66">
        <v>3447736</v>
      </c>
      <c r="K238" s="72">
        <v>3615805</v>
      </c>
      <c r="L238" s="22" t="s">
        <v>135</v>
      </c>
      <c r="M238" s="22"/>
      <c r="N238" s="22"/>
      <c r="O238" s="57" t="s">
        <v>169</v>
      </c>
      <c r="P238" s="2"/>
    </row>
    <row r="239" spans="1:16" ht="19.5" thickBot="1">
      <c r="A239" s="47">
        <v>41</v>
      </c>
      <c r="B239" s="5" t="s">
        <v>108</v>
      </c>
      <c r="C239" s="2" t="s">
        <v>453</v>
      </c>
      <c r="D239" s="5" t="s">
        <v>132</v>
      </c>
      <c r="E239" s="22" t="s">
        <v>135</v>
      </c>
      <c r="F239" s="24" t="s">
        <v>135</v>
      </c>
      <c r="G239" s="24">
        <v>4147950</v>
      </c>
      <c r="H239" s="24">
        <v>4632682</v>
      </c>
      <c r="I239" s="24">
        <v>5031016</v>
      </c>
      <c r="J239" s="66">
        <v>5424806</v>
      </c>
      <c r="K239" s="72">
        <v>5845809</v>
      </c>
      <c r="L239" s="22" t="s">
        <v>135</v>
      </c>
      <c r="M239" s="22"/>
      <c r="N239" s="22"/>
      <c r="O239" s="57" t="s">
        <v>169</v>
      </c>
      <c r="P239" s="2"/>
    </row>
    <row r="240" spans="1:16" ht="19.5" thickBot="1">
      <c r="A240" s="33">
        <v>42</v>
      </c>
      <c r="B240" s="13" t="s">
        <v>108</v>
      </c>
      <c r="C240" s="14" t="s">
        <v>35</v>
      </c>
      <c r="D240" s="13" t="s">
        <v>137</v>
      </c>
      <c r="E240" s="23" t="s">
        <v>135</v>
      </c>
      <c r="F240" s="23" t="s">
        <v>135</v>
      </c>
      <c r="G240" s="23">
        <v>2</v>
      </c>
      <c r="H240" s="23">
        <v>2</v>
      </c>
      <c r="I240" s="23">
        <v>2</v>
      </c>
      <c r="J240" s="65">
        <v>2</v>
      </c>
      <c r="K240" s="65">
        <v>2</v>
      </c>
      <c r="L240" s="23" t="s">
        <v>135</v>
      </c>
      <c r="M240" s="23"/>
      <c r="N240" s="23"/>
      <c r="O240" s="58" t="s">
        <v>169</v>
      </c>
      <c r="P240" s="14"/>
    </row>
    <row r="241" spans="1:16" ht="19.5" thickBot="1">
      <c r="A241" s="38">
        <v>43</v>
      </c>
      <c r="B241" s="5" t="s">
        <v>108</v>
      </c>
      <c r="C241" s="2" t="s">
        <v>36</v>
      </c>
      <c r="D241" s="19" t="s">
        <v>139</v>
      </c>
      <c r="E241" s="22" t="s">
        <v>135</v>
      </c>
      <c r="F241" s="24" t="s">
        <v>135</v>
      </c>
      <c r="G241" s="24">
        <v>1512</v>
      </c>
      <c r="H241" s="24">
        <v>1636</v>
      </c>
      <c r="I241" s="24">
        <v>1693</v>
      </c>
      <c r="J241" s="66">
        <v>1811</v>
      </c>
      <c r="K241" s="72">
        <v>1895.7</v>
      </c>
      <c r="L241" s="22" t="s">
        <v>135</v>
      </c>
      <c r="M241" s="22"/>
      <c r="N241" s="22"/>
      <c r="O241" s="57" t="s">
        <v>169</v>
      </c>
      <c r="P241" s="2"/>
    </row>
    <row r="242" spans="1:16" ht="19.5" thickBot="1">
      <c r="A242" s="38">
        <v>43</v>
      </c>
      <c r="B242" s="5" t="s">
        <v>108</v>
      </c>
      <c r="C242" s="2" t="s">
        <v>456</v>
      </c>
      <c r="D242" s="5" t="s">
        <v>130</v>
      </c>
      <c r="E242" s="22" t="s">
        <v>135</v>
      </c>
      <c r="F242" s="24" t="s">
        <v>135</v>
      </c>
      <c r="G242" s="24">
        <v>1730</v>
      </c>
      <c r="H242" s="24">
        <v>1818</v>
      </c>
      <c r="I242" s="24">
        <v>1988.71</v>
      </c>
      <c r="J242" s="66">
        <v>2130.48</v>
      </c>
      <c r="K242" s="72">
        <v>2239.36</v>
      </c>
      <c r="L242" s="22" t="s">
        <v>135</v>
      </c>
      <c r="M242" s="22"/>
      <c r="N242" s="22"/>
      <c r="O242" s="57" t="s">
        <v>169</v>
      </c>
      <c r="P242" s="2"/>
    </row>
    <row r="243" spans="1:16" ht="19.5" thickBot="1">
      <c r="A243" s="38">
        <v>43</v>
      </c>
      <c r="B243" s="5" t="s">
        <v>108</v>
      </c>
      <c r="C243" s="2" t="s">
        <v>457</v>
      </c>
      <c r="D243" s="5" t="s">
        <v>130</v>
      </c>
      <c r="E243" s="22" t="s">
        <v>135</v>
      </c>
      <c r="F243" s="24" t="s">
        <v>135</v>
      </c>
      <c r="G243" s="24">
        <v>1151</v>
      </c>
      <c r="H243" s="24">
        <v>1218</v>
      </c>
      <c r="I243" s="24">
        <v>1266.55</v>
      </c>
      <c r="J243" s="66">
        <v>1336.74</v>
      </c>
      <c r="K243" s="72">
        <v>1408.39</v>
      </c>
      <c r="L243" s="22" t="s">
        <v>135</v>
      </c>
      <c r="M243" s="22"/>
      <c r="N243" s="22"/>
      <c r="O243" s="57" t="s">
        <v>169</v>
      </c>
      <c r="P243" s="2"/>
    </row>
    <row r="244" spans="1:16" ht="19.5" thickBot="1">
      <c r="A244" s="33">
        <v>44</v>
      </c>
      <c r="B244" s="13" t="s">
        <v>108</v>
      </c>
      <c r="C244" s="14" t="s">
        <v>37</v>
      </c>
      <c r="D244" s="13" t="s">
        <v>115</v>
      </c>
      <c r="E244" s="23" t="s">
        <v>135</v>
      </c>
      <c r="F244" s="23" t="s">
        <v>135</v>
      </c>
      <c r="G244" s="23">
        <v>15265</v>
      </c>
      <c r="H244" s="23">
        <v>18945</v>
      </c>
      <c r="I244" s="23">
        <v>20790</v>
      </c>
      <c r="J244" s="65">
        <v>24440.78</v>
      </c>
      <c r="K244" s="65">
        <v>26796.400000000001</v>
      </c>
      <c r="L244" s="23" t="s">
        <v>135</v>
      </c>
      <c r="M244" s="23"/>
      <c r="N244" s="23"/>
      <c r="O244" s="58" t="s">
        <v>170</v>
      </c>
      <c r="P244" s="14"/>
    </row>
    <row r="245" spans="1:16" ht="19.5" thickBot="1">
      <c r="A245" s="38">
        <v>45</v>
      </c>
      <c r="B245" s="5" t="s">
        <v>108</v>
      </c>
      <c r="C245" s="2" t="s">
        <v>38</v>
      </c>
      <c r="D245" s="5" t="s">
        <v>115</v>
      </c>
      <c r="E245" s="22" t="s">
        <v>135</v>
      </c>
      <c r="F245" s="24" t="s">
        <v>135</v>
      </c>
      <c r="G245" s="24">
        <v>40118</v>
      </c>
      <c r="H245" s="24">
        <v>41543</v>
      </c>
      <c r="I245" s="24">
        <v>42406</v>
      </c>
      <c r="J245" s="66">
        <v>44479</v>
      </c>
      <c r="K245" s="72">
        <v>45403</v>
      </c>
      <c r="L245" s="22" t="s">
        <v>135</v>
      </c>
      <c r="M245" s="22"/>
      <c r="N245" s="22"/>
      <c r="O245" s="57" t="s">
        <v>170</v>
      </c>
      <c r="P245" s="2"/>
    </row>
    <row r="246" spans="1:16" ht="19.5" thickBot="1">
      <c r="A246" s="33">
        <v>46</v>
      </c>
      <c r="B246" s="13" t="s">
        <v>108</v>
      </c>
      <c r="C246" s="14" t="s">
        <v>39</v>
      </c>
      <c r="D246" s="13" t="s">
        <v>115</v>
      </c>
      <c r="E246" s="23" t="s">
        <v>135</v>
      </c>
      <c r="F246" s="23" t="s">
        <v>135</v>
      </c>
      <c r="G246" s="23">
        <v>27870</v>
      </c>
      <c r="H246" s="23">
        <v>29461</v>
      </c>
      <c r="I246" s="23">
        <v>30005</v>
      </c>
      <c r="J246" s="65">
        <v>30347</v>
      </c>
      <c r="K246" s="65">
        <v>30564</v>
      </c>
      <c r="L246" s="23" t="s">
        <v>135</v>
      </c>
      <c r="M246" s="23"/>
      <c r="N246" s="23"/>
      <c r="O246" s="58" t="s">
        <v>170</v>
      </c>
      <c r="P246" s="14"/>
    </row>
    <row r="247" spans="1:16" ht="19.5" thickBot="1">
      <c r="A247" s="47">
        <v>47</v>
      </c>
      <c r="B247" s="5" t="s">
        <v>108</v>
      </c>
      <c r="C247" s="2" t="s">
        <v>40</v>
      </c>
      <c r="D247" s="5" t="s">
        <v>129</v>
      </c>
      <c r="E247" s="22" t="s">
        <v>135</v>
      </c>
      <c r="F247" s="24" t="s">
        <v>135</v>
      </c>
      <c r="G247" s="24">
        <v>52</v>
      </c>
      <c r="H247" s="24">
        <v>51</v>
      </c>
      <c r="I247" s="24">
        <v>55</v>
      </c>
      <c r="J247" s="66">
        <v>49</v>
      </c>
      <c r="K247" s="72">
        <v>57</v>
      </c>
      <c r="L247" s="22" t="s">
        <v>135</v>
      </c>
      <c r="M247" s="22"/>
      <c r="N247" s="22"/>
      <c r="O247" s="57" t="s">
        <v>171</v>
      </c>
      <c r="P247" s="2"/>
    </row>
    <row r="248" spans="1:16" s="17" customFormat="1" ht="19.5" thickBot="1">
      <c r="A248" s="47">
        <v>47</v>
      </c>
      <c r="B248" s="56" t="s">
        <v>108</v>
      </c>
      <c r="C248" s="54" t="s">
        <v>470</v>
      </c>
      <c r="D248" s="5" t="s">
        <v>129</v>
      </c>
      <c r="E248" s="53" t="s">
        <v>135</v>
      </c>
      <c r="F248" s="24" t="s">
        <v>135</v>
      </c>
      <c r="G248" s="53">
        <v>18</v>
      </c>
      <c r="H248" s="53">
        <v>17</v>
      </c>
      <c r="I248" s="53">
        <v>18</v>
      </c>
      <c r="J248" s="73">
        <v>18</v>
      </c>
      <c r="K248" s="73">
        <v>20</v>
      </c>
      <c r="L248" s="53" t="s">
        <v>135</v>
      </c>
      <c r="M248" s="53"/>
      <c r="N248" s="24"/>
      <c r="O248" s="57" t="s">
        <v>171</v>
      </c>
      <c r="P248" s="54"/>
    </row>
    <row r="249" spans="1:16" s="17" customFormat="1" ht="19.5" thickBot="1">
      <c r="A249" s="47">
        <v>47</v>
      </c>
      <c r="B249" s="56" t="s">
        <v>108</v>
      </c>
      <c r="C249" s="54" t="s">
        <v>458</v>
      </c>
      <c r="D249" s="5" t="s">
        <v>129</v>
      </c>
      <c r="E249" s="53" t="s">
        <v>135</v>
      </c>
      <c r="F249" s="24" t="s">
        <v>135</v>
      </c>
      <c r="G249" s="53" t="s">
        <v>135</v>
      </c>
      <c r="H249" s="53">
        <v>1</v>
      </c>
      <c r="I249" s="53">
        <v>1</v>
      </c>
      <c r="J249" s="73">
        <v>2</v>
      </c>
      <c r="K249" s="73">
        <v>2</v>
      </c>
      <c r="L249" s="53" t="s">
        <v>135</v>
      </c>
      <c r="M249" s="53"/>
      <c r="N249" s="24"/>
      <c r="O249" s="57" t="s">
        <v>171</v>
      </c>
      <c r="P249" s="54"/>
    </row>
    <row r="250" spans="1:16" s="17" customFormat="1" ht="19.5" thickBot="1">
      <c r="A250" s="47">
        <v>47</v>
      </c>
      <c r="B250" s="56" t="s">
        <v>108</v>
      </c>
      <c r="C250" s="54" t="s">
        <v>459</v>
      </c>
      <c r="D250" s="5" t="s">
        <v>129</v>
      </c>
      <c r="E250" s="53" t="s">
        <v>135</v>
      </c>
      <c r="F250" s="24" t="s">
        <v>135</v>
      </c>
      <c r="G250" s="53">
        <v>3</v>
      </c>
      <c r="H250" s="53">
        <v>3</v>
      </c>
      <c r="I250" s="53">
        <v>3</v>
      </c>
      <c r="J250" s="73">
        <v>3</v>
      </c>
      <c r="K250" s="73">
        <v>3</v>
      </c>
      <c r="L250" s="53" t="s">
        <v>135</v>
      </c>
      <c r="M250" s="53"/>
      <c r="N250" s="24"/>
      <c r="O250" s="57" t="s">
        <v>171</v>
      </c>
      <c r="P250" s="54"/>
    </row>
    <row r="251" spans="1:16" s="17" customFormat="1" ht="19.5" thickBot="1">
      <c r="A251" s="47">
        <v>47</v>
      </c>
      <c r="B251" s="56" t="s">
        <v>108</v>
      </c>
      <c r="C251" s="54" t="s">
        <v>460</v>
      </c>
      <c r="D251" s="5" t="s">
        <v>129</v>
      </c>
      <c r="E251" s="53" t="s">
        <v>135</v>
      </c>
      <c r="F251" s="24" t="s">
        <v>135</v>
      </c>
      <c r="G251" s="53">
        <v>1</v>
      </c>
      <c r="H251" s="53">
        <v>1</v>
      </c>
      <c r="I251" s="53">
        <v>1</v>
      </c>
      <c r="J251" s="73">
        <v>1</v>
      </c>
      <c r="K251" s="73">
        <v>1</v>
      </c>
      <c r="L251" s="53" t="s">
        <v>135</v>
      </c>
      <c r="M251" s="53"/>
      <c r="N251" s="24"/>
      <c r="O251" s="57" t="s">
        <v>171</v>
      </c>
      <c r="P251" s="54"/>
    </row>
    <row r="252" spans="1:16" s="17" customFormat="1" ht="19.5" thickBot="1">
      <c r="A252" s="47">
        <v>47</v>
      </c>
      <c r="B252" s="56" t="s">
        <v>108</v>
      </c>
      <c r="C252" s="54" t="s">
        <v>461</v>
      </c>
      <c r="D252" s="5" t="s">
        <v>129</v>
      </c>
      <c r="E252" s="53" t="s">
        <v>135</v>
      </c>
      <c r="F252" s="24" t="s">
        <v>135</v>
      </c>
      <c r="G252" s="53">
        <v>3</v>
      </c>
      <c r="H252" s="53">
        <v>3</v>
      </c>
      <c r="I252" s="53">
        <v>3</v>
      </c>
      <c r="J252" s="73">
        <v>2</v>
      </c>
      <c r="K252" s="73">
        <v>2</v>
      </c>
      <c r="L252" s="53" t="s">
        <v>135</v>
      </c>
      <c r="M252" s="53"/>
      <c r="N252" s="24"/>
      <c r="O252" s="57" t="s">
        <v>171</v>
      </c>
      <c r="P252" s="54"/>
    </row>
    <row r="253" spans="1:16" s="17" customFormat="1" ht="19.5" thickBot="1">
      <c r="A253" s="47">
        <v>47</v>
      </c>
      <c r="B253" s="56" t="s">
        <v>108</v>
      </c>
      <c r="C253" s="54" t="s">
        <v>462</v>
      </c>
      <c r="D253" s="5" t="s">
        <v>129</v>
      </c>
      <c r="E253" s="53" t="s">
        <v>135</v>
      </c>
      <c r="F253" s="24" t="s">
        <v>135</v>
      </c>
      <c r="G253" s="53">
        <v>8</v>
      </c>
      <c r="H253" s="53">
        <v>6</v>
      </c>
      <c r="I253" s="53">
        <v>8</v>
      </c>
      <c r="J253" s="73">
        <v>7</v>
      </c>
      <c r="K253" s="73">
        <v>8</v>
      </c>
      <c r="L253" s="53" t="s">
        <v>135</v>
      </c>
      <c r="M253" s="53"/>
      <c r="N253" s="24"/>
      <c r="O253" s="57" t="s">
        <v>171</v>
      </c>
      <c r="P253" s="54"/>
    </row>
    <row r="254" spans="1:16" s="17" customFormat="1" ht="19.5" thickBot="1">
      <c r="A254" s="47">
        <v>47</v>
      </c>
      <c r="B254" s="56" t="s">
        <v>108</v>
      </c>
      <c r="C254" s="54" t="s">
        <v>463</v>
      </c>
      <c r="D254" s="5" t="s">
        <v>129</v>
      </c>
      <c r="E254" s="53" t="s">
        <v>135</v>
      </c>
      <c r="F254" s="24" t="s">
        <v>135</v>
      </c>
      <c r="G254" s="53">
        <v>5</v>
      </c>
      <c r="H254" s="53">
        <v>6</v>
      </c>
      <c r="I254" s="53">
        <v>6</v>
      </c>
      <c r="J254" s="73">
        <v>4</v>
      </c>
      <c r="K254" s="73">
        <v>7</v>
      </c>
      <c r="L254" s="53" t="s">
        <v>135</v>
      </c>
      <c r="M254" s="53"/>
      <c r="N254" s="24"/>
      <c r="O254" s="57" t="s">
        <v>171</v>
      </c>
      <c r="P254" s="54"/>
    </row>
    <row r="255" spans="1:16" s="17" customFormat="1" ht="19.5" thickBot="1">
      <c r="A255" s="47">
        <v>47</v>
      </c>
      <c r="B255" s="56" t="s">
        <v>108</v>
      </c>
      <c r="C255" s="54" t="s">
        <v>464</v>
      </c>
      <c r="D255" s="5" t="s">
        <v>129</v>
      </c>
      <c r="E255" s="53" t="s">
        <v>135</v>
      </c>
      <c r="F255" s="24" t="s">
        <v>135</v>
      </c>
      <c r="G255" s="53">
        <v>2</v>
      </c>
      <c r="H255" s="53">
        <v>2</v>
      </c>
      <c r="I255" s="53">
        <v>2</v>
      </c>
      <c r="J255" s="73" t="s">
        <v>135</v>
      </c>
      <c r="K255" s="73">
        <v>2</v>
      </c>
      <c r="L255" s="53" t="s">
        <v>135</v>
      </c>
      <c r="M255" s="53"/>
      <c r="N255" s="24"/>
      <c r="O255" s="57" t="s">
        <v>171</v>
      </c>
      <c r="P255" s="54"/>
    </row>
    <row r="256" spans="1:16" s="17" customFormat="1" ht="19.5" thickBot="1">
      <c r="A256" s="47">
        <v>47</v>
      </c>
      <c r="B256" s="56" t="s">
        <v>108</v>
      </c>
      <c r="C256" s="54" t="s">
        <v>465</v>
      </c>
      <c r="D256" s="5" t="s">
        <v>129</v>
      </c>
      <c r="E256" s="53" t="s">
        <v>135</v>
      </c>
      <c r="F256" s="24" t="s">
        <v>135</v>
      </c>
      <c r="G256" s="53">
        <v>2</v>
      </c>
      <c r="H256" s="53">
        <v>2</v>
      </c>
      <c r="I256" s="53">
        <v>2</v>
      </c>
      <c r="J256" s="73">
        <v>4</v>
      </c>
      <c r="K256" s="73">
        <v>2</v>
      </c>
      <c r="L256" s="53" t="s">
        <v>135</v>
      </c>
      <c r="M256" s="53"/>
      <c r="N256" s="24"/>
      <c r="O256" s="57" t="s">
        <v>171</v>
      </c>
      <c r="P256" s="54"/>
    </row>
    <row r="257" spans="1:16" s="17" customFormat="1" ht="19.5" thickBot="1">
      <c r="A257" s="47">
        <v>47</v>
      </c>
      <c r="B257" s="56" t="s">
        <v>108</v>
      </c>
      <c r="C257" s="54" t="s">
        <v>466</v>
      </c>
      <c r="D257" s="5" t="s">
        <v>129</v>
      </c>
      <c r="E257" s="53" t="s">
        <v>135</v>
      </c>
      <c r="F257" s="24" t="s">
        <v>135</v>
      </c>
      <c r="G257" s="53">
        <v>1</v>
      </c>
      <c r="H257" s="53">
        <v>1</v>
      </c>
      <c r="I257" s="53">
        <v>1</v>
      </c>
      <c r="J257" s="73">
        <v>1</v>
      </c>
      <c r="K257" s="73">
        <v>1</v>
      </c>
      <c r="L257" s="53" t="s">
        <v>135</v>
      </c>
      <c r="M257" s="53"/>
      <c r="N257" s="24"/>
      <c r="O257" s="57" t="s">
        <v>171</v>
      </c>
      <c r="P257" s="54"/>
    </row>
    <row r="258" spans="1:16" s="17" customFormat="1" ht="19.5" thickBot="1">
      <c r="A258" s="47">
        <v>47</v>
      </c>
      <c r="B258" s="56" t="s">
        <v>108</v>
      </c>
      <c r="C258" s="54" t="s">
        <v>467</v>
      </c>
      <c r="D258" s="5" t="s">
        <v>129</v>
      </c>
      <c r="E258" s="53" t="s">
        <v>135</v>
      </c>
      <c r="F258" s="24" t="s">
        <v>135</v>
      </c>
      <c r="G258" s="53">
        <v>5</v>
      </c>
      <c r="H258" s="53">
        <v>6</v>
      </c>
      <c r="I258" s="53">
        <v>6</v>
      </c>
      <c r="J258" s="73">
        <v>5</v>
      </c>
      <c r="K258" s="73">
        <v>5</v>
      </c>
      <c r="L258" s="53" t="s">
        <v>135</v>
      </c>
      <c r="M258" s="53"/>
      <c r="N258" s="24"/>
      <c r="O258" s="57" t="s">
        <v>171</v>
      </c>
      <c r="P258" s="54"/>
    </row>
    <row r="259" spans="1:16" s="17" customFormat="1" ht="19.5" thickBot="1">
      <c r="A259" s="47">
        <v>47</v>
      </c>
      <c r="B259" s="56" t="s">
        <v>108</v>
      </c>
      <c r="C259" s="54" t="s">
        <v>468</v>
      </c>
      <c r="D259" s="5" t="s">
        <v>129</v>
      </c>
      <c r="E259" s="53" t="s">
        <v>135</v>
      </c>
      <c r="F259" s="24" t="s">
        <v>135</v>
      </c>
      <c r="G259" s="53">
        <v>2</v>
      </c>
      <c r="H259" s="53">
        <v>2</v>
      </c>
      <c r="I259" s="53">
        <v>2</v>
      </c>
      <c r="J259" s="73">
        <v>2</v>
      </c>
      <c r="K259" s="73">
        <v>2</v>
      </c>
      <c r="L259" s="53" t="s">
        <v>135</v>
      </c>
      <c r="M259" s="53"/>
      <c r="N259" s="24"/>
      <c r="O259" s="57" t="s">
        <v>171</v>
      </c>
      <c r="P259" s="54"/>
    </row>
    <row r="260" spans="1:16" s="17" customFormat="1" ht="19.5" thickBot="1">
      <c r="A260" s="47">
        <v>47</v>
      </c>
      <c r="B260" s="56" t="s">
        <v>108</v>
      </c>
      <c r="C260" s="54" t="s">
        <v>469</v>
      </c>
      <c r="D260" s="5" t="s">
        <v>129</v>
      </c>
      <c r="E260" s="53" t="s">
        <v>135</v>
      </c>
      <c r="F260" s="24" t="s">
        <v>135</v>
      </c>
      <c r="G260" s="53">
        <v>1</v>
      </c>
      <c r="H260" s="53">
        <v>1</v>
      </c>
      <c r="I260" s="53">
        <v>2</v>
      </c>
      <c r="J260" s="73">
        <v>2</v>
      </c>
      <c r="K260" s="73">
        <v>2</v>
      </c>
      <c r="L260" s="53" t="s">
        <v>135</v>
      </c>
      <c r="M260" s="53"/>
      <c r="N260" s="24"/>
      <c r="O260" s="57" t="s">
        <v>171</v>
      </c>
      <c r="P260" s="54"/>
    </row>
    <row r="261" spans="1:16" ht="19.5" thickBot="1">
      <c r="A261" s="33">
        <v>48</v>
      </c>
      <c r="B261" s="13" t="s">
        <v>108</v>
      </c>
      <c r="C261" s="14" t="s">
        <v>41</v>
      </c>
      <c r="D261" s="13" t="s">
        <v>129</v>
      </c>
      <c r="E261" s="23" t="s">
        <v>135</v>
      </c>
      <c r="F261" s="23" t="s">
        <v>135</v>
      </c>
      <c r="G261" s="23">
        <v>36</v>
      </c>
      <c r="H261" s="23">
        <v>36</v>
      </c>
      <c r="I261" s="23">
        <v>22</v>
      </c>
      <c r="J261" s="65">
        <v>19</v>
      </c>
      <c r="K261" s="65">
        <v>36</v>
      </c>
      <c r="L261" s="23" t="s">
        <v>135</v>
      </c>
      <c r="M261" s="23"/>
      <c r="N261" s="23"/>
      <c r="O261" s="58" t="s">
        <v>171</v>
      </c>
      <c r="P261" s="14"/>
    </row>
    <row r="262" spans="1:16" s="17" customFormat="1" ht="19.5" thickBot="1">
      <c r="A262" s="33">
        <v>48</v>
      </c>
      <c r="B262" s="13" t="s">
        <v>108</v>
      </c>
      <c r="C262" s="14" t="s">
        <v>471</v>
      </c>
      <c r="D262" s="13" t="s">
        <v>129</v>
      </c>
      <c r="E262" s="23" t="s">
        <v>135</v>
      </c>
      <c r="F262" s="23" t="s">
        <v>135</v>
      </c>
      <c r="G262" s="23">
        <v>22</v>
      </c>
      <c r="H262" s="23">
        <v>22</v>
      </c>
      <c r="I262" s="23">
        <v>7</v>
      </c>
      <c r="J262" s="65">
        <v>14</v>
      </c>
      <c r="K262" s="65">
        <v>21</v>
      </c>
      <c r="L262" s="23" t="s">
        <v>135</v>
      </c>
      <c r="M262" s="23"/>
      <c r="N262" s="23"/>
      <c r="O262" s="58" t="s">
        <v>171</v>
      </c>
      <c r="P262" s="14"/>
    </row>
    <row r="263" spans="1:16" s="17" customFormat="1" ht="19.5" thickBot="1">
      <c r="A263" s="33">
        <v>48</v>
      </c>
      <c r="B263" s="13" t="s">
        <v>108</v>
      </c>
      <c r="C263" s="14" t="s">
        <v>472</v>
      </c>
      <c r="D263" s="13" t="s">
        <v>129</v>
      </c>
      <c r="E263" s="23" t="s">
        <v>135</v>
      </c>
      <c r="F263" s="23" t="s">
        <v>135</v>
      </c>
      <c r="G263" s="23">
        <v>1</v>
      </c>
      <c r="H263" s="23">
        <v>1</v>
      </c>
      <c r="I263" s="23">
        <v>1</v>
      </c>
      <c r="J263" s="65" t="s">
        <v>135</v>
      </c>
      <c r="K263" s="65" t="s">
        <v>135</v>
      </c>
      <c r="L263" s="23" t="s">
        <v>135</v>
      </c>
      <c r="M263" s="23"/>
      <c r="N263" s="23"/>
      <c r="O263" s="58" t="s">
        <v>171</v>
      </c>
      <c r="P263" s="14"/>
    </row>
    <row r="264" spans="1:16" s="17" customFormat="1" ht="19.5" thickBot="1">
      <c r="A264" s="33">
        <v>48</v>
      </c>
      <c r="B264" s="13" t="s">
        <v>108</v>
      </c>
      <c r="C264" s="14" t="s">
        <v>473</v>
      </c>
      <c r="D264" s="13" t="s">
        <v>129</v>
      </c>
      <c r="E264" s="23" t="s">
        <v>135</v>
      </c>
      <c r="F264" s="23" t="s">
        <v>135</v>
      </c>
      <c r="G264" s="23" t="s">
        <v>135</v>
      </c>
      <c r="H264" s="23" t="s">
        <v>135</v>
      </c>
      <c r="I264" s="23" t="s">
        <v>135</v>
      </c>
      <c r="J264" s="65" t="s">
        <v>135</v>
      </c>
      <c r="K264" s="65" t="s">
        <v>135</v>
      </c>
      <c r="L264" s="23" t="s">
        <v>135</v>
      </c>
      <c r="M264" s="23"/>
      <c r="N264" s="23"/>
      <c r="O264" s="58" t="s">
        <v>171</v>
      </c>
      <c r="P264" s="14"/>
    </row>
    <row r="265" spans="1:16" s="17" customFormat="1" ht="19.5" thickBot="1">
      <c r="A265" s="33">
        <v>48</v>
      </c>
      <c r="B265" s="13" t="s">
        <v>108</v>
      </c>
      <c r="C265" s="14" t="s">
        <v>474</v>
      </c>
      <c r="D265" s="13" t="s">
        <v>129</v>
      </c>
      <c r="E265" s="23" t="s">
        <v>135</v>
      </c>
      <c r="F265" s="23" t="s">
        <v>135</v>
      </c>
      <c r="G265" s="23" t="s">
        <v>135</v>
      </c>
      <c r="H265" s="23" t="s">
        <v>135</v>
      </c>
      <c r="I265" s="23" t="s">
        <v>135</v>
      </c>
      <c r="J265" s="65" t="s">
        <v>135</v>
      </c>
      <c r="K265" s="65" t="s">
        <v>135</v>
      </c>
      <c r="L265" s="23" t="s">
        <v>135</v>
      </c>
      <c r="M265" s="23"/>
      <c r="N265" s="23"/>
      <c r="O265" s="58" t="s">
        <v>171</v>
      </c>
      <c r="P265" s="14"/>
    </row>
    <row r="266" spans="1:16" s="17" customFormat="1" ht="19.5" thickBot="1">
      <c r="A266" s="33">
        <v>48</v>
      </c>
      <c r="B266" s="13" t="s">
        <v>108</v>
      </c>
      <c r="C266" s="14" t="s">
        <v>475</v>
      </c>
      <c r="D266" s="13" t="s">
        <v>129</v>
      </c>
      <c r="E266" s="23" t="s">
        <v>135</v>
      </c>
      <c r="F266" s="23" t="s">
        <v>135</v>
      </c>
      <c r="G266" s="23">
        <v>3</v>
      </c>
      <c r="H266" s="23">
        <v>3</v>
      </c>
      <c r="I266" s="23">
        <v>4</v>
      </c>
      <c r="J266" s="65">
        <v>2</v>
      </c>
      <c r="K266" s="65">
        <v>4</v>
      </c>
      <c r="L266" s="23" t="s">
        <v>135</v>
      </c>
      <c r="M266" s="23"/>
      <c r="N266" s="23"/>
      <c r="O266" s="58" t="s">
        <v>171</v>
      </c>
      <c r="P266" s="14"/>
    </row>
    <row r="267" spans="1:16" s="17" customFormat="1" ht="19.5" thickBot="1">
      <c r="A267" s="33">
        <v>48</v>
      </c>
      <c r="B267" s="13" t="s">
        <v>108</v>
      </c>
      <c r="C267" s="14" t="s">
        <v>483</v>
      </c>
      <c r="D267" s="13" t="s">
        <v>129</v>
      </c>
      <c r="E267" s="23" t="s">
        <v>135</v>
      </c>
      <c r="F267" s="23" t="s">
        <v>135</v>
      </c>
      <c r="G267" s="23">
        <v>4</v>
      </c>
      <c r="H267" s="23">
        <v>4</v>
      </c>
      <c r="I267" s="23">
        <v>4</v>
      </c>
      <c r="J267" s="65">
        <v>2</v>
      </c>
      <c r="K267" s="65">
        <v>5</v>
      </c>
      <c r="L267" s="23" t="s">
        <v>135</v>
      </c>
      <c r="M267" s="23"/>
      <c r="N267" s="23"/>
      <c r="O267" s="58" t="s">
        <v>171</v>
      </c>
      <c r="P267" s="14"/>
    </row>
    <row r="268" spans="1:16" s="17" customFormat="1" ht="19.5" thickBot="1">
      <c r="A268" s="33">
        <v>48</v>
      </c>
      <c r="B268" s="13" t="s">
        <v>108</v>
      </c>
      <c r="C268" s="14" t="s">
        <v>476</v>
      </c>
      <c r="D268" s="13" t="s">
        <v>129</v>
      </c>
      <c r="E268" s="23" t="s">
        <v>135</v>
      </c>
      <c r="F268" s="23" t="s">
        <v>135</v>
      </c>
      <c r="G268" s="23">
        <v>3</v>
      </c>
      <c r="H268" s="23">
        <v>3</v>
      </c>
      <c r="I268" s="23">
        <v>3</v>
      </c>
      <c r="J268" s="65" t="s">
        <v>135</v>
      </c>
      <c r="K268" s="65">
        <v>2</v>
      </c>
      <c r="L268" s="23" t="s">
        <v>135</v>
      </c>
      <c r="M268" s="23"/>
      <c r="N268" s="23"/>
      <c r="O268" s="58" t="s">
        <v>171</v>
      </c>
      <c r="P268" s="14"/>
    </row>
    <row r="269" spans="1:16" s="17" customFormat="1" ht="19.5" thickBot="1">
      <c r="A269" s="33">
        <v>48</v>
      </c>
      <c r="B269" s="13" t="s">
        <v>108</v>
      </c>
      <c r="C269" s="14" t="s">
        <v>477</v>
      </c>
      <c r="D269" s="13" t="s">
        <v>129</v>
      </c>
      <c r="E269" s="23" t="s">
        <v>135</v>
      </c>
      <c r="F269" s="23" t="s">
        <v>135</v>
      </c>
      <c r="G269" s="23">
        <v>1</v>
      </c>
      <c r="H269" s="23">
        <v>1</v>
      </c>
      <c r="I269" s="23">
        <v>1</v>
      </c>
      <c r="J269" s="65" t="s">
        <v>135</v>
      </c>
      <c r="K269" s="65">
        <v>1</v>
      </c>
      <c r="L269" s="23" t="s">
        <v>135</v>
      </c>
      <c r="M269" s="23"/>
      <c r="N269" s="23"/>
      <c r="O269" s="58" t="s">
        <v>171</v>
      </c>
      <c r="P269" s="14"/>
    </row>
    <row r="270" spans="1:16" s="17" customFormat="1" ht="19.5" thickBot="1">
      <c r="A270" s="33">
        <v>48</v>
      </c>
      <c r="B270" s="13" t="s">
        <v>108</v>
      </c>
      <c r="C270" s="14" t="s">
        <v>478</v>
      </c>
      <c r="D270" s="13" t="s">
        <v>129</v>
      </c>
      <c r="E270" s="23" t="s">
        <v>135</v>
      </c>
      <c r="F270" s="23" t="s">
        <v>135</v>
      </c>
      <c r="G270" s="23">
        <v>1</v>
      </c>
      <c r="H270" s="23">
        <v>1</v>
      </c>
      <c r="I270" s="23">
        <v>1</v>
      </c>
      <c r="J270" s="65">
        <v>1</v>
      </c>
      <c r="K270" s="65">
        <v>1</v>
      </c>
      <c r="L270" s="23" t="s">
        <v>135</v>
      </c>
      <c r="M270" s="23"/>
      <c r="N270" s="23"/>
      <c r="O270" s="58" t="s">
        <v>171</v>
      </c>
      <c r="P270" s="14"/>
    </row>
    <row r="271" spans="1:16" s="17" customFormat="1" ht="19.5" thickBot="1">
      <c r="A271" s="33">
        <v>48</v>
      </c>
      <c r="B271" s="13" t="s">
        <v>108</v>
      </c>
      <c r="C271" s="14" t="s">
        <v>479</v>
      </c>
      <c r="D271" s="13" t="s">
        <v>129</v>
      </c>
      <c r="E271" s="23" t="s">
        <v>135</v>
      </c>
      <c r="F271" s="23" t="s">
        <v>135</v>
      </c>
      <c r="G271" s="23">
        <v>1</v>
      </c>
      <c r="H271" s="23">
        <v>1</v>
      </c>
      <c r="I271" s="23">
        <v>1</v>
      </c>
      <c r="J271" s="65" t="s">
        <v>135</v>
      </c>
      <c r="K271" s="65">
        <v>1</v>
      </c>
      <c r="L271" s="23" t="s">
        <v>135</v>
      </c>
      <c r="M271" s="23"/>
      <c r="N271" s="23"/>
      <c r="O271" s="58" t="s">
        <v>171</v>
      </c>
      <c r="P271" s="14"/>
    </row>
    <row r="272" spans="1:16" s="17" customFormat="1" ht="19.5" thickBot="1">
      <c r="A272" s="33">
        <v>48</v>
      </c>
      <c r="B272" s="13" t="s">
        <v>108</v>
      </c>
      <c r="C272" s="14" t="s">
        <v>480</v>
      </c>
      <c r="D272" s="13" t="s">
        <v>129</v>
      </c>
      <c r="E272" s="23" t="s">
        <v>135</v>
      </c>
      <c r="F272" s="23" t="s">
        <v>135</v>
      </c>
      <c r="G272" s="23" t="s">
        <v>135</v>
      </c>
      <c r="H272" s="23" t="s">
        <v>135</v>
      </c>
      <c r="I272" s="23" t="s">
        <v>135</v>
      </c>
      <c r="J272" s="65" t="s">
        <v>135</v>
      </c>
      <c r="K272" s="65" t="s">
        <v>135</v>
      </c>
      <c r="L272" s="23" t="s">
        <v>135</v>
      </c>
      <c r="M272" s="23"/>
      <c r="N272" s="23"/>
      <c r="O272" s="58" t="s">
        <v>171</v>
      </c>
      <c r="P272" s="14"/>
    </row>
    <row r="273" spans="1:16" s="17" customFormat="1" ht="19.5" thickBot="1">
      <c r="A273" s="33">
        <v>48</v>
      </c>
      <c r="B273" s="13" t="s">
        <v>108</v>
      </c>
      <c r="C273" s="14" t="s">
        <v>481</v>
      </c>
      <c r="D273" s="13" t="s">
        <v>129</v>
      </c>
      <c r="E273" s="23" t="s">
        <v>135</v>
      </c>
      <c r="F273" s="23" t="s">
        <v>135</v>
      </c>
      <c r="G273" s="23" t="s">
        <v>135</v>
      </c>
      <c r="H273" s="23" t="s">
        <v>135</v>
      </c>
      <c r="I273" s="23" t="s">
        <v>135</v>
      </c>
      <c r="J273" s="65" t="s">
        <v>135</v>
      </c>
      <c r="K273" s="65" t="s">
        <v>135</v>
      </c>
      <c r="L273" s="23" t="s">
        <v>135</v>
      </c>
      <c r="M273" s="23"/>
      <c r="N273" s="23"/>
      <c r="O273" s="58" t="s">
        <v>171</v>
      </c>
      <c r="P273" s="14"/>
    </row>
    <row r="274" spans="1:16" s="17" customFormat="1" ht="19.5" thickBot="1">
      <c r="A274" s="33">
        <v>48</v>
      </c>
      <c r="B274" s="13" t="s">
        <v>108</v>
      </c>
      <c r="C274" s="14" t="s">
        <v>482</v>
      </c>
      <c r="D274" s="13" t="s">
        <v>129</v>
      </c>
      <c r="E274" s="23" t="s">
        <v>135</v>
      </c>
      <c r="F274" s="23" t="s">
        <v>135</v>
      </c>
      <c r="G274" s="23" t="s">
        <v>135</v>
      </c>
      <c r="H274" s="23" t="s">
        <v>135</v>
      </c>
      <c r="I274" s="23" t="s">
        <v>135</v>
      </c>
      <c r="J274" s="65" t="s">
        <v>135</v>
      </c>
      <c r="K274" s="65" t="s">
        <v>135</v>
      </c>
      <c r="L274" s="23" t="s">
        <v>135</v>
      </c>
      <c r="M274" s="23"/>
      <c r="N274" s="23"/>
      <c r="O274" s="58" t="s">
        <v>171</v>
      </c>
      <c r="P274" s="14"/>
    </row>
    <row r="275" spans="1:16" ht="19.5" thickBot="1">
      <c r="A275" s="38">
        <v>49</v>
      </c>
      <c r="B275" s="5" t="s">
        <v>108</v>
      </c>
      <c r="C275" s="2" t="s">
        <v>42</v>
      </c>
      <c r="D275" s="5" t="s">
        <v>140</v>
      </c>
      <c r="E275" s="22" t="s">
        <v>135</v>
      </c>
      <c r="F275" s="24" t="s">
        <v>135</v>
      </c>
      <c r="G275" s="24">
        <v>6016667</v>
      </c>
      <c r="H275" s="24">
        <v>6646293.4000000004</v>
      </c>
      <c r="I275" s="24">
        <v>6284740.5</v>
      </c>
      <c r="J275" s="66">
        <v>5904644.5999999996</v>
      </c>
      <c r="K275" s="72">
        <f>999666.84+3030111.46+323191.94</f>
        <v>4352970.24</v>
      </c>
      <c r="L275" s="53" t="s">
        <v>135</v>
      </c>
      <c r="M275" s="22"/>
      <c r="N275" s="22"/>
      <c r="O275" s="57" t="s">
        <v>172</v>
      </c>
      <c r="P275" s="2"/>
    </row>
    <row r="276" spans="1:16" s="17" customFormat="1" ht="19.5" thickBot="1">
      <c r="A276" s="38">
        <v>49</v>
      </c>
      <c r="B276" s="15" t="s">
        <v>108</v>
      </c>
      <c r="C276" s="16" t="s">
        <v>512</v>
      </c>
      <c r="D276" s="15" t="s">
        <v>140</v>
      </c>
      <c r="E276" s="24" t="s">
        <v>135</v>
      </c>
      <c r="F276" s="24" t="s">
        <v>135</v>
      </c>
      <c r="G276" s="29">
        <v>778719.2</v>
      </c>
      <c r="H276" s="29">
        <v>778607</v>
      </c>
      <c r="I276" s="29">
        <v>733403.1</v>
      </c>
      <c r="J276" s="78">
        <v>798106.6</v>
      </c>
      <c r="K276" s="78">
        <v>999666.84</v>
      </c>
      <c r="L276" s="53" t="s">
        <v>135</v>
      </c>
      <c r="M276" s="24"/>
      <c r="N276" s="24"/>
      <c r="O276" s="59" t="s">
        <v>172</v>
      </c>
      <c r="P276" s="16"/>
    </row>
    <row r="277" spans="1:16" s="17" customFormat="1" ht="38.25" thickBot="1">
      <c r="A277" s="38">
        <v>49</v>
      </c>
      <c r="B277" s="15" t="s">
        <v>108</v>
      </c>
      <c r="C277" s="16" t="s">
        <v>511</v>
      </c>
      <c r="D277" s="15" t="s">
        <v>140</v>
      </c>
      <c r="E277" s="24" t="s">
        <v>135</v>
      </c>
      <c r="F277" s="24" t="s">
        <v>135</v>
      </c>
      <c r="G277" s="29">
        <v>2618007.2000000002</v>
      </c>
      <c r="H277" s="29">
        <v>2938764.9</v>
      </c>
      <c r="I277" s="29">
        <v>2725319.2</v>
      </c>
      <c r="J277" s="78">
        <v>2893417.2</v>
      </c>
      <c r="K277" s="78">
        <v>3030111.46</v>
      </c>
      <c r="L277" s="53" t="s">
        <v>135</v>
      </c>
      <c r="M277" s="24"/>
      <c r="N277" s="24"/>
      <c r="O277" s="59" t="s">
        <v>172</v>
      </c>
      <c r="P277" s="16"/>
    </row>
    <row r="278" spans="1:16" s="17" customFormat="1" ht="38.25" thickBot="1">
      <c r="A278" s="38">
        <v>49</v>
      </c>
      <c r="B278" s="15" t="s">
        <v>108</v>
      </c>
      <c r="C278" s="16" t="s">
        <v>510</v>
      </c>
      <c r="D278" s="15" t="s">
        <v>140</v>
      </c>
      <c r="E278" s="24" t="s">
        <v>135</v>
      </c>
      <c r="F278" s="24" t="s">
        <v>135</v>
      </c>
      <c r="G278" s="29">
        <v>2619940.6</v>
      </c>
      <c r="H278" s="29">
        <v>2928921.5</v>
      </c>
      <c r="I278" s="29">
        <v>2826018.2</v>
      </c>
      <c r="J278" s="78">
        <v>3011227.4</v>
      </c>
      <c r="K278" s="78">
        <v>323191.94</v>
      </c>
      <c r="L278" s="53" t="s">
        <v>135</v>
      </c>
      <c r="M278" s="24"/>
      <c r="N278" s="24"/>
      <c r="O278" s="59" t="s">
        <v>172</v>
      </c>
      <c r="P278" s="16"/>
    </row>
    <row r="279" spans="1:16" ht="38.25" thickBot="1">
      <c r="A279" s="33">
        <v>50</v>
      </c>
      <c r="B279" s="13" t="s">
        <v>108</v>
      </c>
      <c r="C279" s="14" t="s">
        <v>43</v>
      </c>
      <c r="D279" s="13" t="s">
        <v>140</v>
      </c>
      <c r="E279" s="23" t="s">
        <v>135</v>
      </c>
      <c r="F279" s="23" t="s">
        <v>135</v>
      </c>
      <c r="G279" s="26">
        <v>4418744.2</v>
      </c>
      <c r="H279" s="26">
        <v>4724350.4000000004</v>
      </c>
      <c r="I279" s="26">
        <v>4842817.7</v>
      </c>
      <c r="J279" s="75">
        <v>5406682</v>
      </c>
      <c r="K279" s="75">
        <f>633587.07+2443473.82+2373609.45</f>
        <v>5450670.3399999999</v>
      </c>
      <c r="L279" s="23" t="s">
        <v>135</v>
      </c>
      <c r="M279" s="23"/>
      <c r="N279" s="23"/>
      <c r="O279" s="58" t="s">
        <v>172</v>
      </c>
      <c r="P279" s="14"/>
    </row>
    <row r="280" spans="1:16" ht="19.5" thickBot="1">
      <c r="A280" s="33">
        <v>50</v>
      </c>
      <c r="B280" s="13" t="s">
        <v>108</v>
      </c>
      <c r="C280" s="14" t="s">
        <v>513</v>
      </c>
      <c r="D280" s="13" t="s">
        <v>140</v>
      </c>
      <c r="E280" s="23" t="s">
        <v>135</v>
      </c>
      <c r="F280" s="23" t="s">
        <v>135</v>
      </c>
      <c r="G280" s="26">
        <v>595511.69999999995</v>
      </c>
      <c r="H280" s="26">
        <v>575125.6</v>
      </c>
      <c r="I280" s="26">
        <v>587992.19999999995</v>
      </c>
      <c r="J280" s="75">
        <v>640435</v>
      </c>
      <c r="K280" s="75">
        <v>633587.06999999995</v>
      </c>
      <c r="L280" s="23" t="s">
        <v>135</v>
      </c>
      <c r="M280" s="23"/>
      <c r="N280" s="23"/>
      <c r="O280" s="58" t="s">
        <v>172</v>
      </c>
      <c r="P280" s="14"/>
    </row>
    <row r="281" spans="1:16" ht="38.25" thickBot="1">
      <c r="A281" s="33">
        <v>50</v>
      </c>
      <c r="B281" s="13" t="s">
        <v>108</v>
      </c>
      <c r="C281" s="14" t="s">
        <v>514</v>
      </c>
      <c r="D281" s="13" t="s">
        <v>140</v>
      </c>
      <c r="E281" s="23" t="s">
        <v>135</v>
      </c>
      <c r="F281" s="23" t="s">
        <v>135</v>
      </c>
      <c r="G281" s="26">
        <v>2128748.1</v>
      </c>
      <c r="H281" s="26">
        <v>2274246.4</v>
      </c>
      <c r="I281" s="26">
        <v>2243330.2999999998</v>
      </c>
      <c r="J281" s="75">
        <v>2423551.6</v>
      </c>
      <c r="K281" s="75">
        <v>2443473.8199999998</v>
      </c>
      <c r="L281" s="23" t="s">
        <v>135</v>
      </c>
      <c r="M281" s="23"/>
      <c r="N281" s="23"/>
      <c r="O281" s="58" t="s">
        <v>172</v>
      </c>
      <c r="P281" s="14"/>
    </row>
    <row r="282" spans="1:16" ht="38.25" thickBot="1">
      <c r="A282" s="33">
        <v>50</v>
      </c>
      <c r="B282" s="13" t="s">
        <v>108</v>
      </c>
      <c r="C282" s="14" t="s">
        <v>515</v>
      </c>
      <c r="D282" s="13" t="s">
        <v>140</v>
      </c>
      <c r="E282" s="23" t="s">
        <v>135</v>
      </c>
      <c r="F282" s="23" t="s">
        <v>135</v>
      </c>
      <c r="G282" s="26">
        <v>1694484.4</v>
      </c>
      <c r="H282" s="26">
        <v>1874978.4</v>
      </c>
      <c r="I282" s="26">
        <v>2011495.2</v>
      </c>
      <c r="J282" s="75">
        <v>2342695.5</v>
      </c>
      <c r="K282" s="75">
        <v>2373609.4500000002</v>
      </c>
      <c r="L282" s="23" t="s">
        <v>135</v>
      </c>
      <c r="M282" s="23"/>
      <c r="N282" s="23"/>
      <c r="O282" s="58" t="s">
        <v>172</v>
      </c>
      <c r="P282" s="14"/>
    </row>
    <row r="283" spans="1:16" ht="19.5" thickBot="1">
      <c r="A283" s="38">
        <v>51</v>
      </c>
      <c r="B283" s="5" t="s">
        <v>108</v>
      </c>
      <c r="C283" s="2" t="s">
        <v>44</v>
      </c>
      <c r="D283" s="5" t="s">
        <v>130</v>
      </c>
      <c r="E283" s="22" t="s">
        <v>135</v>
      </c>
      <c r="F283" s="24" t="s">
        <v>135</v>
      </c>
      <c r="G283" s="111">
        <f>SUM(G284:G296)</f>
        <v>1714407.4000000001</v>
      </c>
      <c r="H283" s="111">
        <f>SUM(H284:H296)</f>
        <v>1981326.8</v>
      </c>
      <c r="I283" s="111">
        <f>SUM(I284:I296)</f>
        <v>2092434.4000000001</v>
      </c>
      <c r="J283" s="112">
        <f>SUM(J284:J296)</f>
        <v>2170645728</v>
      </c>
      <c r="K283" s="113">
        <f>SUM(K284:K296)</f>
        <v>2163573201</v>
      </c>
      <c r="L283" s="53" t="s">
        <v>135</v>
      </c>
      <c r="M283" s="22"/>
      <c r="N283" s="22"/>
      <c r="O283" s="57" t="s">
        <v>174</v>
      </c>
      <c r="P283" s="2"/>
    </row>
    <row r="284" spans="1:16" s="17" customFormat="1" ht="19.5" thickBot="1">
      <c r="A284" s="38">
        <v>51</v>
      </c>
      <c r="B284" s="56" t="s">
        <v>108</v>
      </c>
      <c r="C284" s="54" t="s">
        <v>497</v>
      </c>
      <c r="D284" s="5" t="s">
        <v>130</v>
      </c>
      <c r="E284" s="53" t="s">
        <v>135</v>
      </c>
      <c r="F284" s="24" t="s">
        <v>135</v>
      </c>
      <c r="G284" s="114">
        <v>569830.19999999995</v>
      </c>
      <c r="H284" s="114">
        <v>707019.9</v>
      </c>
      <c r="I284" s="114">
        <v>618706.9</v>
      </c>
      <c r="J284" s="115">
        <v>659651418</v>
      </c>
      <c r="K284" s="115">
        <v>593142030</v>
      </c>
      <c r="L284" s="53" t="s">
        <v>135</v>
      </c>
      <c r="M284" s="53"/>
      <c r="N284" s="24"/>
      <c r="O284" s="57" t="s">
        <v>174</v>
      </c>
      <c r="P284" s="54"/>
    </row>
    <row r="285" spans="1:16" s="17" customFormat="1" ht="19.5" thickBot="1">
      <c r="A285" s="38">
        <v>51</v>
      </c>
      <c r="B285" s="56" t="s">
        <v>108</v>
      </c>
      <c r="C285" s="54" t="s">
        <v>498</v>
      </c>
      <c r="D285" s="5" t="s">
        <v>130</v>
      </c>
      <c r="E285" s="53" t="s">
        <v>135</v>
      </c>
      <c r="F285" s="24" t="s">
        <v>135</v>
      </c>
      <c r="G285" s="114">
        <v>25316.9</v>
      </c>
      <c r="H285" s="114">
        <v>29782.7</v>
      </c>
      <c r="I285" s="114">
        <v>33445.1</v>
      </c>
      <c r="J285" s="115">
        <v>34140700</v>
      </c>
      <c r="K285" s="115">
        <v>38297932</v>
      </c>
      <c r="L285" s="53" t="s">
        <v>135</v>
      </c>
      <c r="M285" s="53"/>
      <c r="N285" s="24"/>
      <c r="O285" s="57" t="s">
        <v>174</v>
      </c>
      <c r="P285" s="54"/>
    </row>
    <row r="286" spans="1:16" s="17" customFormat="1" ht="19.5" thickBot="1">
      <c r="A286" s="38">
        <v>51</v>
      </c>
      <c r="B286" s="56" t="s">
        <v>108</v>
      </c>
      <c r="C286" s="54" t="s">
        <v>499</v>
      </c>
      <c r="D286" s="5" t="s">
        <v>130</v>
      </c>
      <c r="E286" s="53" t="s">
        <v>135</v>
      </c>
      <c r="F286" s="24" t="s">
        <v>135</v>
      </c>
      <c r="G286" s="114">
        <v>60620.9</v>
      </c>
      <c r="H286" s="114">
        <v>64836.5</v>
      </c>
      <c r="I286" s="114">
        <v>58738.400000000001</v>
      </c>
      <c r="J286" s="115">
        <v>60034337</v>
      </c>
      <c r="K286" s="115">
        <v>63892317</v>
      </c>
      <c r="L286" s="53" t="s">
        <v>135</v>
      </c>
      <c r="M286" s="53"/>
      <c r="N286" s="24"/>
      <c r="O286" s="57" t="s">
        <v>174</v>
      </c>
      <c r="P286" s="54"/>
    </row>
    <row r="287" spans="1:16" s="17" customFormat="1" ht="19.5" thickBot="1">
      <c r="A287" s="38">
        <v>51</v>
      </c>
      <c r="B287" s="56" t="s">
        <v>108</v>
      </c>
      <c r="C287" s="54" t="s">
        <v>500</v>
      </c>
      <c r="D287" s="5" t="s">
        <v>130</v>
      </c>
      <c r="E287" s="53" t="s">
        <v>135</v>
      </c>
      <c r="F287" s="24" t="s">
        <v>135</v>
      </c>
      <c r="G287" s="114">
        <v>9219.1</v>
      </c>
      <c r="H287" s="114">
        <v>8185.3</v>
      </c>
      <c r="I287" s="114">
        <v>9351.9</v>
      </c>
      <c r="J287" s="115">
        <v>8275438</v>
      </c>
      <c r="K287" s="115">
        <v>8544332</v>
      </c>
      <c r="L287" s="53" t="s">
        <v>135</v>
      </c>
      <c r="M287" s="53"/>
      <c r="N287" s="24"/>
      <c r="O287" s="57" t="s">
        <v>174</v>
      </c>
      <c r="P287" s="54"/>
    </row>
    <row r="288" spans="1:16" s="17" customFormat="1" ht="19.5" thickBot="1">
      <c r="A288" s="38">
        <v>51</v>
      </c>
      <c r="B288" s="56" t="s">
        <v>108</v>
      </c>
      <c r="C288" s="54" t="s">
        <v>501</v>
      </c>
      <c r="D288" s="5" t="s">
        <v>130</v>
      </c>
      <c r="E288" s="53" t="s">
        <v>135</v>
      </c>
      <c r="F288" s="24" t="s">
        <v>135</v>
      </c>
      <c r="G288" s="114">
        <v>446778.6</v>
      </c>
      <c r="H288" s="114">
        <v>512243.1</v>
      </c>
      <c r="I288" s="114">
        <v>570338.69999999995</v>
      </c>
      <c r="J288" s="115">
        <v>632350161</v>
      </c>
      <c r="K288" s="115">
        <v>617762715</v>
      </c>
      <c r="L288" s="53" t="s">
        <v>135</v>
      </c>
      <c r="M288" s="53"/>
      <c r="N288" s="24"/>
      <c r="O288" s="57" t="s">
        <v>174</v>
      </c>
      <c r="P288" s="54"/>
    </row>
    <row r="289" spans="1:16" s="17" customFormat="1" ht="19.5" thickBot="1">
      <c r="A289" s="38">
        <v>51</v>
      </c>
      <c r="B289" s="56" t="s">
        <v>108</v>
      </c>
      <c r="C289" s="54" t="s">
        <v>502</v>
      </c>
      <c r="D289" s="5" t="s">
        <v>130</v>
      </c>
      <c r="E289" s="53" t="s">
        <v>135</v>
      </c>
      <c r="F289" s="24" t="s">
        <v>135</v>
      </c>
      <c r="G289" s="114">
        <v>442700.2</v>
      </c>
      <c r="H289" s="114">
        <v>480487.9</v>
      </c>
      <c r="I289" s="114">
        <v>611272.30000000005</v>
      </c>
      <c r="J289" s="115">
        <v>573223182</v>
      </c>
      <c r="K289" s="115">
        <v>604409047</v>
      </c>
      <c r="L289" s="53" t="s">
        <v>135</v>
      </c>
      <c r="M289" s="53"/>
      <c r="N289" s="24"/>
      <c r="O289" s="57" t="s">
        <v>174</v>
      </c>
      <c r="P289" s="54"/>
    </row>
    <row r="290" spans="1:16" s="17" customFormat="1" ht="19.5" thickBot="1">
      <c r="A290" s="38">
        <v>51</v>
      </c>
      <c r="B290" s="56" t="s">
        <v>108</v>
      </c>
      <c r="C290" s="54" t="s">
        <v>503</v>
      </c>
      <c r="D290" s="5" t="s">
        <v>130</v>
      </c>
      <c r="E290" s="53" t="s">
        <v>135</v>
      </c>
      <c r="F290" s="24" t="s">
        <v>135</v>
      </c>
      <c r="G290" s="114">
        <v>18939.599999999999</v>
      </c>
      <c r="H290" s="114">
        <v>25633.3</v>
      </c>
      <c r="I290" s="114">
        <v>25672.9</v>
      </c>
      <c r="J290" s="115">
        <v>24729017</v>
      </c>
      <c r="K290" s="115">
        <v>24199051</v>
      </c>
      <c r="L290" s="53" t="s">
        <v>135</v>
      </c>
      <c r="M290" s="53"/>
      <c r="N290" s="24"/>
      <c r="O290" s="57" t="s">
        <v>174</v>
      </c>
      <c r="P290" s="54"/>
    </row>
    <row r="291" spans="1:16" s="17" customFormat="1" ht="19.5" thickBot="1">
      <c r="A291" s="38">
        <v>51</v>
      </c>
      <c r="B291" s="56" t="s">
        <v>108</v>
      </c>
      <c r="C291" s="54" t="s">
        <v>504</v>
      </c>
      <c r="D291" s="5" t="s">
        <v>130</v>
      </c>
      <c r="E291" s="53" t="s">
        <v>135</v>
      </c>
      <c r="F291" s="24" t="s">
        <v>135</v>
      </c>
      <c r="G291" s="114">
        <v>14702.5</v>
      </c>
      <c r="H291" s="114">
        <v>17164.3</v>
      </c>
      <c r="I291" s="114">
        <v>18961</v>
      </c>
      <c r="J291" s="115">
        <v>17789210</v>
      </c>
      <c r="K291" s="115">
        <v>19417313</v>
      </c>
      <c r="L291" s="53" t="s">
        <v>135</v>
      </c>
      <c r="M291" s="53"/>
      <c r="N291" s="24"/>
      <c r="O291" s="57" t="s">
        <v>174</v>
      </c>
      <c r="P291" s="54"/>
    </row>
    <row r="292" spans="1:16" s="17" customFormat="1" ht="19.5" thickBot="1">
      <c r="A292" s="38">
        <v>51</v>
      </c>
      <c r="B292" s="56" t="s">
        <v>108</v>
      </c>
      <c r="C292" s="54" t="s">
        <v>505</v>
      </c>
      <c r="D292" s="5" t="s">
        <v>130</v>
      </c>
      <c r="E292" s="53" t="s">
        <v>135</v>
      </c>
      <c r="F292" s="24" t="s">
        <v>135</v>
      </c>
      <c r="G292" s="114">
        <v>40714.9</v>
      </c>
      <c r="H292" s="114">
        <v>54219.1</v>
      </c>
      <c r="I292" s="114">
        <v>50730.400000000001</v>
      </c>
      <c r="J292" s="115">
        <v>53115081</v>
      </c>
      <c r="K292" s="115">
        <v>59444575</v>
      </c>
      <c r="L292" s="53" t="s">
        <v>135</v>
      </c>
      <c r="M292" s="53"/>
      <c r="N292" s="24"/>
      <c r="O292" s="57" t="s">
        <v>174</v>
      </c>
      <c r="P292" s="54"/>
    </row>
    <row r="293" spans="1:16" s="17" customFormat="1" ht="19.5" thickBot="1">
      <c r="A293" s="38">
        <v>51</v>
      </c>
      <c r="B293" s="56" t="s">
        <v>108</v>
      </c>
      <c r="C293" s="54" t="s">
        <v>506</v>
      </c>
      <c r="D293" s="5" t="s">
        <v>130</v>
      </c>
      <c r="E293" s="53" t="s">
        <v>135</v>
      </c>
      <c r="F293" s="24" t="s">
        <v>135</v>
      </c>
      <c r="G293" s="114">
        <v>33930.5</v>
      </c>
      <c r="H293" s="114">
        <v>33873.599999999999</v>
      </c>
      <c r="I293" s="114">
        <v>39912.1</v>
      </c>
      <c r="J293" s="115">
        <v>51961670</v>
      </c>
      <c r="K293" s="115">
        <v>71487825</v>
      </c>
      <c r="L293" s="53" t="s">
        <v>135</v>
      </c>
      <c r="M293" s="53"/>
      <c r="N293" s="24"/>
      <c r="O293" s="57" t="s">
        <v>174</v>
      </c>
      <c r="P293" s="54"/>
    </row>
    <row r="294" spans="1:16" s="17" customFormat="1" ht="19.5" thickBot="1">
      <c r="A294" s="38">
        <v>51</v>
      </c>
      <c r="B294" s="56" t="s">
        <v>108</v>
      </c>
      <c r="C294" s="54" t="s">
        <v>507</v>
      </c>
      <c r="D294" s="5" t="s">
        <v>130</v>
      </c>
      <c r="E294" s="53" t="s">
        <v>135</v>
      </c>
      <c r="F294" s="24" t="s">
        <v>135</v>
      </c>
      <c r="G294" s="114">
        <v>18416.8</v>
      </c>
      <c r="H294" s="114">
        <v>21416.9</v>
      </c>
      <c r="I294" s="114">
        <v>25518.799999999999</v>
      </c>
      <c r="J294" s="115">
        <v>23545512</v>
      </c>
      <c r="K294" s="115">
        <v>22482209</v>
      </c>
      <c r="L294" s="53" t="s">
        <v>135</v>
      </c>
      <c r="M294" s="53"/>
      <c r="N294" s="24"/>
      <c r="O294" s="57" t="s">
        <v>174</v>
      </c>
      <c r="P294" s="54"/>
    </row>
    <row r="295" spans="1:16" s="17" customFormat="1" ht="19.5" thickBot="1">
      <c r="A295" s="38">
        <v>51</v>
      </c>
      <c r="B295" s="56" t="s">
        <v>108</v>
      </c>
      <c r="C295" s="54" t="s">
        <v>508</v>
      </c>
      <c r="D295" s="5" t="s">
        <v>130</v>
      </c>
      <c r="E295" s="53" t="s">
        <v>135</v>
      </c>
      <c r="F295" s="24" t="s">
        <v>135</v>
      </c>
      <c r="G295" s="114">
        <v>7427.1</v>
      </c>
      <c r="H295" s="114">
        <v>7401</v>
      </c>
      <c r="I295" s="114">
        <v>10150.6</v>
      </c>
      <c r="J295" s="115">
        <v>9840951</v>
      </c>
      <c r="K295" s="115">
        <v>8074490</v>
      </c>
      <c r="L295" s="53" t="s">
        <v>135</v>
      </c>
      <c r="M295" s="53"/>
      <c r="N295" s="24"/>
      <c r="O295" s="57" t="s">
        <v>174</v>
      </c>
      <c r="P295" s="54"/>
    </row>
    <row r="296" spans="1:16" s="17" customFormat="1" ht="19.5" thickBot="1">
      <c r="A296" s="38">
        <v>51</v>
      </c>
      <c r="B296" s="56" t="s">
        <v>108</v>
      </c>
      <c r="C296" s="54" t="s">
        <v>509</v>
      </c>
      <c r="D296" s="5" t="s">
        <v>130</v>
      </c>
      <c r="E296" s="53" t="s">
        <v>135</v>
      </c>
      <c r="F296" s="24" t="s">
        <v>135</v>
      </c>
      <c r="G296" s="114">
        <v>25810.1</v>
      </c>
      <c r="H296" s="114">
        <v>19063.2</v>
      </c>
      <c r="I296" s="114">
        <v>19635.3</v>
      </c>
      <c r="J296" s="115">
        <v>21989051</v>
      </c>
      <c r="K296" s="115">
        <v>32419365</v>
      </c>
      <c r="L296" s="53" t="s">
        <v>135</v>
      </c>
      <c r="M296" s="53"/>
      <c r="N296" s="24"/>
      <c r="O296" s="57" t="s">
        <v>174</v>
      </c>
      <c r="P296" s="54"/>
    </row>
    <row r="297" spans="1:16" ht="19.5" thickBot="1">
      <c r="A297" s="33">
        <v>52</v>
      </c>
      <c r="B297" s="13" t="s">
        <v>108</v>
      </c>
      <c r="C297" s="14" t="s">
        <v>45</v>
      </c>
      <c r="D297" s="13" t="s">
        <v>130</v>
      </c>
      <c r="E297" s="23" t="s">
        <v>135</v>
      </c>
      <c r="F297" s="23" t="s">
        <v>135</v>
      </c>
      <c r="G297" s="116">
        <v>1507020752.8</v>
      </c>
      <c r="H297" s="116">
        <v>1379330098.0999999</v>
      </c>
      <c r="I297" s="116">
        <v>1640860380.4000001</v>
      </c>
      <c r="J297" s="117">
        <v>1564825298.7</v>
      </c>
      <c r="K297" s="117">
        <v>1302011131</v>
      </c>
      <c r="L297" s="23" t="s">
        <v>135</v>
      </c>
      <c r="M297" s="23"/>
      <c r="N297" s="23"/>
      <c r="O297" s="58" t="s">
        <v>173</v>
      </c>
      <c r="P297" s="14"/>
    </row>
    <row r="298" spans="1:16" ht="19.5" thickBot="1">
      <c r="A298" s="47">
        <v>53</v>
      </c>
      <c r="B298" s="5" t="s">
        <v>108</v>
      </c>
      <c r="C298" s="2" t="s">
        <v>46</v>
      </c>
      <c r="D298" s="5" t="s">
        <v>133</v>
      </c>
      <c r="E298" s="22" t="s">
        <v>135</v>
      </c>
      <c r="F298" s="24" t="s">
        <v>135</v>
      </c>
      <c r="G298" s="24">
        <v>267</v>
      </c>
      <c r="H298" s="24">
        <v>309</v>
      </c>
      <c r="I298" s="24">
        <v>345</v>
      </c>
      <c r="J298" s="66">
        <v>518</v>
      </c>
      <c r="K298" s="72">
        <v>378</v>
      </c>
      <c r="L298" s="53" t="s">
        <v>135</v>
      </c>
      <c r="M298" s="22"/>
      <c r="N298" s="22"/>
      <c r="O298" s="57" t="s">
        <v>175</v>
      </c>
      <c r="P298" s="2"/>
    </row>
    <row r="299" spans="1:16" s="17" customFormat="1" ht="19.5" thickBot="1">
      <c r="A299" s="47">
        <v>53</v>
      </c>
      <c r="B299" s="56" t="s">
        <v>108</v>
      </c>
      <c r="C299" s="54" t="s">
        <v>484</v>
      </c>
      <c r="D299" s="5" t="s">
        <v>133</v>
      </c>
      <c r="E299" s="53" t="s">
        <v>135</v>
      </c>
      <c r="F299" s="24" t="s">
        <v>135</v>
      </c>
      <c r="G299" s="53">
        <v>92</v>
      </c>
      <c r="H299" s="53">
        <v>85</v>
      </c>
      <c r="I299" s="53">
        <v>116</v>
      </c>
      <c r="J299" s="73">
        <v>180</v>
      </c>
      <c r="K299" s="73">
        <v>133</v>
      </c>
      <c r="L299" s="53" t="s">
        <v>135</v>
      </c>
      <c r="M299" s="53"/>
      <c r="N299" s="24"/>
      <c r="O299" s="57" t="s">
        <v>175</v>
      </c>
      <c r="P299" s="54"/>
    </row>
    <row r="300" spans="1:16" s="17" customFormat="1" ht="19.5" thickBot="1">
      <c r="A300" s="47">
        <v>53</v>
      </c>
      <c r="B300" s="56" t="s">
        <v>108</v>
      </c>
      <c r="C300" s="54" t="s">
        <v>485</v>
      </c>
      <c r="D300" s="5" t="s">
        <v>133</v>
      </c>
      <c r="E300" s="53" t="s">
        <v>135</v>
      </c>
      <c r="F300" s="24" t="s">
        <v>135</v>
      </c>
      <c r="G300" s="53">
        <v>12</v>
      </c>
      <c r="H300" s="53">
        <v>12</v>
      </c>
      <c r="I300" s="53">
        <v>14</v>
      </c>
      <c r="J300" s="73">
        <v>18</v>
      </c>
      <c r="K300" s="73">
        <v>16</v>
      </c>
      <c r="L300" s="53" t="s">
        <v>135</v>
      </c>
      <c r="M300" s="53"/>
      <c r="N300" s="24"/>
      <c r="O300" s="57" t="s">
        <v>175</v>
      </c>
      <c r="P300" s="54"/>
    </row>
    <row r="301" spans="1:16" s="17" customFormat="1" ht="19.5" thickBot="1">
      <c r="A301" s="47">
        <v>53</v>
      </c>
      <c r="B301" s="56" t="s">
        <v>108</v>
      </c>
      <c r="C301" s="54" t="s">
        <v>486</v>
      </c>
      <c r="D301" s="5" t="s">
        <v>133</v>
      </c>
      <c r="E301" s="53" t="s">
        <v>135</v>
      </c>
      <c r="F301" s="24" t="s">
        <v>135</v>
      </c>
      <c r="G301" s="53">
        <v>8</v>
      </c>
      <c r="H301" s="53">
        <v>14</v>
      </c>
      <c r="I301" s="53">
        <v>13</v>
      </c>
      <c r="J301" s="73">
        <v>18</v>
      </c>
      <c r="K301" s="73">
        <v>21</v>
      </c>
      <c r="L301" s="53" t="s">
        <v>135</v>
      </c>
      <c r="M301" s="53"/>
      <c r="N301" s="24"/>
      <c r="O301" s="57" t="s">
        <v>175</v>
      </c>
      <c r="P301" s="54"/>
    </row>
    <row r="302" spans="1:16" s="17" customFormat="1" ht="19.5" thickBot="1">
      <c r="A302" s="47">
        <v>53</v>
      </c>
      <c r="B302" s="56" t="s">
        <v>108</v>
      </c>
      <c r="C302" s="54" t="s">
        <v>487</v>
      </c>
      <c r="D302" s="5" t="s">
        <v>133</v>
      </c>
      <c r="E302" s="53" t="s">
        <v>135</v>
      </c>
      <c r="F302" s="24" t="s">
        <v>135</v>
      </c>
      <c r="G302" s="53">
        <v>4</v>
      </c>
      <c r="H302" s="53">
        <v>8</v>
      </c>
      <c r="I302" s="53">
        <v>8</v>
      </c>
      <c r="J302" s="73">
        <v>9</v>
      </c>
      <c r="K302" s="73">
        <v>5</v>
      </c>
      <c r="L302" s="53" t="s">
        <v>135</v>
      </c>
      <c r="M302" s="53"/>
      <c r="N302" s="24"/>
      <c r="O302" s="57" t="s">
        <v>175</v>
      </c>
      <c r="P302" s="54"/>
    </row>
    <row r="303" spans="1:16" s="17" customFormat="1" ht="19.5" thickBot="1">
      <c r="A303" s="47">
        <v>53</v>
      </c>
      <c r="B303" s="56" t="s">
        <v>108</v>
      </c>
      <c r="C303" s="54" t="s">
        <v>488</v>
      </c>
      <c r="D303" s="5" t="s">
        <v>133</v>
      </c>
      <c r="E303" s="53" t="s">
        <v>135</v>
      </c>
      <c r="F303" s="24" t="s">
        <v>135</v>
      </c>
      <c r="G303" s="53">
        <v>55</v>
      </c>
      <c r="H303" s="53">
        <v>60</v>
      </c>
      <c r="I303" s="53">
        <v>89</v>
      </c>
      <c r="J303" s="73">
        <v>104</v>
      </c>
      <c r="K303" s="73">
        <v>65</v>
      </c>
      <c r="L303" s="53" t="s">
        <v>135</v>
      </c>
      <c r="M303" s="53"/>
      <c r="N303" s="24"/>
      <c r="O303" s="57" t="s">
        <v>175</v>
      </c>
      <c r="P303" s="54"/>
    </row>
    <row r="304" spans="1:16" s="17" customFormat="1" ht="19.5" thickBot="1">
      <c r="A304" s="47">
        <v>53</v>
      </c>
      <c r="B304" s="56" t="s">
        <v>108</v>
      </c>
      <c r="C304" s="54" t="s">
        <v>489</v>
      </c>
      <c r="D304" s="5" t="s">
        <v>133</v>
      </c>
      <c r="E304" s="53" t="s">
        <v>135</v>
      </c>
      <c r="F304" s="24" t="s">
        <v>135</v>
      </c>
      <c r="G304" s="53">
        <v>54</v>
      </c>
      <c r="H304" s="53">
        <v>62</v>
      </c>
      <c r="I304" s="53">
        <v>54</v>
      </c>
      <c r="J304" s="73">
        <v>78</v>
      </c>
      <c r="K304" s="73">
        <v>71</v>
      </c>
      <c r="L304" s="53" t="s">
        <v>135</v>
      </c>
      <c r="M304" s="53"/>
      <c r="N304" s="24"/>
      <c r="O304" s="57" t="s">
        <v>175</v>
      </c>
      <c r="P304" s="54"/>
    </row>
    <row r="305" spans="1:16" s="17" customFormat="1" ht="19.5" thickBot="1">
      <c r="A305" s="47">
        <v>53</v>
      </c>
      <c r="B305" s="56" t="s">
        <v>108</v>
      </c>
      <c r="C305" s="54" t="s">
        <v>490</v>
      </c>
      <c r="D305" s="5" t="s">
        <v>133</v>
      </c>
      <c r="E305" s="53" t="s">
        <v>135</v>
      </c>
      <c r="F305" s="24" t="s">
        <v>135</v>
      </c>
      <c r="G305" s="53">
        <v>8</v>
      </c>
      <c r="H305" s="53">
        <v>8</v>
      </c>
      <c r="I305" s="53">
        <v>8</v>
      </c>
      <c r="J305" s="73">
        <v>16</v>
      </c>
      <c r="K305" s="73">
        <v>12</v>
      </c>
      <c r="L305" s="53" t="s">
        <v>135</v>
      </c>
      <c r="M305" s="53"/>
      <c r="N305" s="24"/>
      <c r="O305" s="57" t="s">
        <v>175</v>
      </c>
      <c r="P305" s="54"/>
    </row>
    <row r="306" spans="1:16" s="17" customFormat="1" ht="19.5" thickBot="1">
      <c r="A306" s="47">
        <v>53</v>
      </c>
      <c r="B306" s="56" t="s">
        <v>108</v>
      </c>
      <c r="C306" s="54" t="s">
        <v>491</v>
      </c>
      <c r="D306" s="5" t="s">
        <v>133</v>
      </c>
      <c r="E306" s="53" t="s">
        <v>135</v>
      </c>
      <c r="F306" s="24" t="s">
        <v>135</v>
      </c>
      <c r="G306" s="53">
        <v>3</v>
      </c>
      <c r="H306" s="53">
        <v>7</v>
      </c>
      <c r="I306" s="53">
        <v>4</v>
      </c>
      <c r="J306" s="73">
        <v>10</v>
      </c>
      <c r="K306" s="73">
        <v>8</v>
      </c>
      <c r="L306" s="53" t="s">
        <v>135</v>
      </c>
      <c r="M306" s="53"/>
      <c r="N306" s="24"/>
      <c r="O306" s="57" t="s">
        <v>175</v>
      </c>
      <c r="P306" s="54"/>
    </row>
    <row r="307" spans="1:16" s="17" customFormat="1" ht="19.5" thickBot="1">
      <c r="A307" s="47">
        <v>53</v>
      </c>
      <c r="B307" s="56" t="s">
        <v>108</v>
      </c>
      <c r="C307" s="54" t="s">
        <v>492</v>
      </c>
      <c r="D307" s="5" t="s">
        <v>133</v>
      </c>
      <c r="E307" s="53" t="s">
        <v>135</v>
      </c>
      <c r="F307" s="24" t="s">
        <v>135</v>
      </c>
      <c r="G307" s="53">
        <v>14</v>
      </c>
      <c r="H307" s="53">
        <v>19</v>
      </c>
      <c r="I307" s="53">
        <v>15</v>
      </c>
      <c r="J307" s="73">
        <v>36</v>
      </c>
      <c r="K307" s="73">
        <v>16</v>
      </c>
      <c r="L307" s="53" t="s">
        <v>135</v>
      </c>
      <c r="M307" s="53"/>
      <c r="N307" s="24"/>
      <c r="O307" s="57" t="s">
        <v>175</v>
      </c>
      <c r="P307" s="54"/>
    </row>
    <row r="308" spans="1:16" s="17" customFormat="1" ht="19.5" thickBot="1">
      <c r="A308" s="47">
        <v>53</v>
      </c>
      <c r="B308" s="56" t="s">
        <v>108</v>
      </c>
      <c r="C308" s="54" t="s">
        <v>494</v>
      </c>
      <c r="D308" s="5" t="s">
        <v>133</v>
      </c>
      <c r="E308" s="53" t="s">
        <v>135</v>
      </c>
      <c r="F308" s="24" t="s">
        <v>135</v>
      </c>
      <c r="G308" s="53">
        <v>7</v>
      </c>
      <c r="H308" s="53">
        <v>6</v>
      </c>
      <c r="I308" s="53">
        <v>4</v>
      </c>
      <c r="J308" s="73">
        <v>16</v>
      </c>
      <c r="K308" s="73">
        <v>16</v>
      </c>
      <c r="L308" s="53" t="s">
        <v>135</v>
      </c>
      <c r="M308" s="53"/>
      <c r="N308" s="24"/>
      <c r="O308" s="57" t="s">
        <v>175</v>
      </c>
      <c r="P308" s="54"/>
    </row>
    <row r="309" spans="1:16" s="17" customFormat="1" ht="19.5" thickBot="1">
      <c r="A309" s="47">
        <v>53</v>
      </c>
      <c r="B309" s="56" t="s">
        <v>108</v>
      </c>
      <c r="C309" s="54" t="s">
        <v>493</v>
      </c>
      <c r="D309" s="5" t="s">
        <v>133</v>
      </c>
      <c r="E309" s="53" t="s">
        <v>135</v>
      </c>
      <c r="F309" s="24" t="s">
        <v>135</v>
      </c>
      <c r="G309" s="53">
        <v>4</v>
      </c>
      <c r="H309" s="53">
        <v>8</v>
      </c>
      <c r="I309" s="53">
        <v>9</v>
      </c>
      <c r="J309" s="73">
        <v>15</v>
      </c>
      <c r="K309" s="73">
        <v>7</v>
      </c>
      <c r="L309" s="53" t="s">
        <v>135</v>
      </c>
      <c r="M309" s="53"/>
      <c r="N309" s="24"/>
      <c r="O309" s="57" t="s">
        <v>175</v>
      </c>
      <c r="P309" s="54"/>
    </row>
    <row r="310" spans="1:16" s="17" customFormat="1" ht="19.5" thickBot="1">
      <c r="A310" s="47">
        <v>53</v>
      </c>
      <c r="B310" s="56" t="s">
        <v>108</v>
      </c>
      <c r="C310" s="54" t="s">
        <v>495</v>
      </c>
      <c r="D310" s="5" t="s">
        <v>133</v>
      </c>
      <c r="E310" s="53" t="s">
        <v>135</v>
      </c>
      <c r="F310" s="24" t="s">
        <v>135</v>
      </c>
      <c r="G310" s="53">
        <v>2</v>
      </c>
      <c r="H310" s="53">
        <v>9</v>
      </c>
      <c r="I310" s="53">
        <v>2</v>
      </c>
      <c r="J310" s="73">
        <v>10</v>
      </c>
      <c r="K310" s="73">
        <v>6</v>
      </c>
      <c r="L310" s="53" t="s">
        <v>135</v>
      </c>
      <c r="M310" s="53"/>
      <c r="N310" s="24"/>
      <c r="O310" s="57" t="s">
        <v>175</v>
      </c>
      <c r="P310" s="54"/>
    </row>
    <row r="311" spans="1:16" s="17" customFormat="1" ht="19.5" thickBot="1">
      <c r="A311" s="47">
        <v>53</v>
      </c>
      <c r="B311" s="56" t="s">
        <v>108</v>
      </c>
      <c r="C311" s="54" t="s">
        <v>496</v>
      </c>
      <c r="D311" s="5" t="s">
        <v>133</v>
      </c>
      <c r="E311" s="53" t="s">
        <v>135</v>
      </c>
      <c r="F311" s="24" t="s">
        <v>135</v>
      </c>
      <c r="G311" s="53">
        <v>4</v>
      </c>
      <c r="H311" s="53">
        <v>11</v>
      </c>
      <c r="I311" s="53">
        <v>9</v>
      </c>
      <c r="J311" s="73">
        <v>8</v>
      </c>
      <c r="K311" s="73">
        <v>2</v>
      </c>
      <c r="L311" s="53" t="s">
        <v>135</v>
      </c>
      <c r="M311" s="53"/>
      <c r="N311" s="24"/>
      <c r="O311" s="57" t="s">
        <v>175</v>
      </c>
      <c r="P311" s="54"/>
    </row>
    <row r="312" spans="1:16" ht="19.5" thickBot="1">
      <c r="A312" s="33">
        <v>54</v>
      </c>
      <c r="B312" s="13" t="s">
        <v>108</v>
      </c>
      <c r="C312" s="14" t="s">
        <v>47</v>
      </c>
      <c r="D312" s="13" t="s">
        <v>115</v>
      </c>
      <c r="E312" s="23" t="s">
        <v>135</v>
      </c>
      <c r="F312" s="23" t="s">
        <v>135</v>
      </c>
      <c r="G312" s="23">
        <v>1351</v>
      </c>
      <c r="H312" s="23">
        <v>680</v>
      </c>
      <c r="I312" s="23">
        <v>727</v>
      </c>
      <c r="J312" s="65">
        <v>1034</v>
      </c>
      <c r="K312" s="79">
        <v>29024.68</v>
      </c>
      <c r="L312" s="23" t="s">
        <v>135</v>
      </c>
      <c r="M312" s="23"/>
      <c r="N312" s="23"/>
      <c r="O312" s="58" t="s">
        <v>175</v>
      </c>
      <c r="P312" s="14"/>
    </row>
    <row r="313" spans="1:16" s="17" customFormat="1" ht="19.5" thickBot="1">
      <c r="A313" s="33">
        <v>54</v>
      </c>
      <c r="B313" s="13" t="s">
        <v>108</v>
      </c>
      <c r="C313" s="14" t="s">
        <v>527</v>
      </c>
      <c r="D313" s="13" t="s">
        <v>115</v>
      </c>
      <c r="E313" s="23" t="s">
        <v>135</v>
      </c>
      <c r="F313" s="23" t="s">
        <v>135</v>
      </c>
      <c r="G313" s="23">
        <v>265</v>
      </c>
      <c r="H313" s="23">
        <v>281</v>
      </c>
      <c r="I313" s="23">
        <v>188</v>
      </c>
      <c r="J313" s="65">
        <v>358</v>
      </c>
      <c r="K313" s="79">
        <v>7284.99</v>
      </c>
      <c r="L313" s="23" t="s">
        <v>135</v>
      </c>
      <c r="M313" s="23"/>
      <c r="N313" s="23"/>
      <c r="O313" s="58" t="s">
        <v>175</v>
      </c>
      <c r="P313" s="14"/>
    </row>
    <row r="314" spans="1:16" s="17" customFormat="1" ht="19.5" thickBot="1">
      <c r="A314" s="33">
        <v>54</v>
      </c>
      <c r="B314" s="13" t="s">
        <v>108</v>
      </c>
      <c r="C314" s="14" t="s">
        <v>516</v>
      </c>
      <c r="D314" s="13" t="s">
        <v>115</v>
      </c>
      <c r="E314" s="23" t="s">
        <v>135</v>
      </c>
      <c r="F314" s="23" t="s">
        <v>135</v>
      </c>
      <c r="G314" s="23">
        <v>17</v>
      </c>
      <c r="H314" s="23">
        <v>14</v>
      </c>
      <c r="I314" s="23">
        <v>20</v>
      </c>
      <c r="J314" s="65">
        <v>28</v>
      </c>
      <c r="K314" s="79">
        <v>315.01</v>
      </c>
      <c r="L314" s="23" t="s">
        <v>135</v>
      </c>
      <c r="M314" s="23"/>
      <c r="N314" s="23"/>
      <c r="O314" s="58" t="s">
        <v>175</v>
      </c>
      <c r="P314" s="14"/>
    </row>
    <row r="315" spans="1:16" s="17" customFormat="1" ht="19.5" thickBot="1">
      <c r="A315" s="33">
        <v>54</v>
      </c>
      <c r="B315" s="13" t="s">
        <v>108</v>
      </c>
      <c r="C315" s="14" t="s">
        <v>517</v>
      </c>
      <c r="D315" s="13" t="s">
        <v>115</v>
      </c>
      <c r="E315" s="23" t="s">
        <v>135</v>
      </c>
      <c r="F315" s="23" t="s">
        <v>135</v>
      </c>
      <c r="G315" s="23">
        <v>20</v>
      </c>
      <c r="H315" s="23">
        <v>16</v>
      </c>
      <c r="I315" s="23">
        <v>20</v>
      </c>
      <c r="J315" s="65">
        <v>31</v>
      </c>
      <c r="K315" s="79">
        <v>802.98</v>
      </c>
      <c r="L315" s="23" t="s">
        <v>135</v>
      </c>
      <c r="M315" s="23"/>
      <c r="N315" s="23"/>
      <c r="O315" s="58" t="s">
        <v>175</v>
      </c>
      <c r="P315" s="14"/>
    </row>
    <row r="316" spans="1:16" s="17" customFormat="1" ht="19.5" thickBot="1">
      <c r="A316" s="33">
        <v>54</v>
      </c>
      <c r="B316" s="13" t="s">
        <v>108</v>
      </c>
      <c r="C316" s="14" t="s">
        <v>518</v>
      </c>
      <c r="D316" s="13" t="s">
        <v>115</v>
      </c>
      <c r="E316" s="23" t="s">
        <v>135</v>
      </c>
      <c r="F316" s="23" t="s">
        <v>135</v>
      </c>
      <c r="G316" s="23">
        <v>8</v>
      </c>
      <c r="H316" s="23">
        <v>8</v>
      </c>
      <c r="I316" s="23">
        <v>10</v>
      </c>
      <c r="J316" s="65">
        <v>13</v>
      </c>
      <c r="K316" s="79">
        <v>60.4</v>
      </c>
      <c r="L316" s="23" t="s">
        <v>135</v>
      </c>
      <c r="M316" s="23"/>
      <c r="N316" s="23"/>
      <c r="O316" s="58" t="s">
        <v>175</v>
      </c>
      <c r="P316" s="14"/>
    </row>
    <row r="317" spans="1:16" s="17" customFormat="1" ht="19.5" thickBot="1">
      <c r="A317" s="33">
        <v>54</v>
      </c>
      <c r="B317" s="13" t="s">
        <v>108</v>
      </c>
      <c r="C317" s="14" t="s">
        <v>519</v>
      </c>
      <c r="D317" s="13" t="s">
        <v>115</v>
      </c>
      <c r="E317" s="23" t="s">
        <v>135</v>
      </c>
      <c r="F317" s="23" t="s">
        <v>135</v>
      </c>
      <c r="G317" s="23">
        <v>904</v>
      </c>
      <c r="H317" s="23">
        <v>159</v>
      </c>
      <c r="I317" s="23">
        <v>110</v>
      </c>
      <c r="J317" s="65">
        <v>205</v>
      </c>
      <c r="K317" s="79">
        <v>8310.5400000000009</v>
      </c>
      <c r="L317" s="23" t="s">
        <v>135</v>
      </c>
      <c r="M317" s="23"/>
      <c r="N317" s="23"/>
      <c r="O317" s="58" t="s">
        <v>175</v>
      </c>
      <c r="P317" s="14"/>
    </row>
    <row r="318" spans="1:16" s="17" customFormat="1" ht="19.5" thickBot="1">
      <c r="A318" s="33">
        <v>54</v>
      </c>
      <c r="B318" s="13" t="s">
        <v>108</v>
      </c>
      <c r="C318" s="14" t="s">
        <v>528</v>
      </c>
      <c r="D318" s="13" t="s">
        <v>115</v>
      </c>
      <c r="E318" s="23" t="s">
        <v>135</v>
      </c>
      <c r="F318" s="23" t="s">
        <v>135</v>
      </c>
      <c r="G318" s="23">
        <v>74</v>
      </c>
      <c r="H318" s="23">
        <v>114</v>
      </c>
      <c r="I318" s="23">
        <v>308</v>
      </c>
      <c r="J318" s="65">
        <v>185</v>
      </c>
      <c r="K318" s="79">
        <v>7066.92</v>
      </c>
      <c r="L318" s="23" t="s">
        <v>135</v>
      </c>
      <c r="M318" s="23"/>
      <c r="N318" s="23"/>
      <c r="O318" s="58" t="s">
        <v>175</v>
      </c>
      <c r="P318" s="14"/>
    </row>
    <row r="319" spans="1:16" s="17" customFormat="1" ht="19.5" thickBot="1">
      <c r="A319" s="33">
        <v>54</v>
      </c>
      <c r="B319" s="13" t="s">
        <v>108</v>
      </c>
      <c r="C319" s="14" t="s">
        <v>520</v>
      </c>
      <c r="D319" s="13" t="s">
        <v>115</v>
      </c>
      <c r="E319" s="23" t="s">
        <v>135</v>
      </c>
      <c r="F319" s="23" t="s">
        <v>135</v>
      </c>
      <c r="G319" s="23">
        <v>9</v>
      </c>
      <c r="H319" s="23">
        <v>8</v>
      </c>
      <c r="I319" s="23">
        <v>9</v>
      </c>
      <c r="J319" s="65">
        <v>29</v>
      </c>
      <c r="K319" s="79">
        <v>260.8</v>
      </c>
      <c r="L319" s="23" t="s">
        <v>135</v>
      </c>
      <c r="M319" s="23"/>
      <c r="N319" s="23"/>
      <c r="O319" s="58" t="s">
        <v>175</v>
      </c>
      <c r="P319" s="14"/>
    </row>
    <row r="320" spans="1:16" s="17" customFormat="1" ht="19.5" thickBot="1">
      <c r="A320" s="33">
        <v>54</v>
      </c>
      <c r="B320" s="13" t="s">
        <v>108</v>
      </c>
      <c r="C320" s="14" t="s">
        <v>521</v>
      </c>
      <c r="D320" s="13" t="s">
        <v>115</v>
      </c>
      <c r="E320" s="23" t="s">
        <v>135</v>
      </c>
      <c r="F320" s="23" t="s">
        <v>135</v>
      </c>
      <c r="G320" s="23">
        <v>4</v>
      </c>
      <c r="H320" s="23">
        <v>6</v>
      </c>
      <c r="I320" s="23">
        <v>3</v>
      </c>
      <c r="J320" s="65">
        <v>20</v>
      </c>
      <c r="K320" s="79">
        <v>88.1</v>
      </c>
      <c r="L320" s="23" t="s">
        <v>135</v>
      </c>
      <c r="M320" s="23"/>
      <c r="N320" s="23"/>
      <c r="O320" s="58" t="s">
        <v>175</v>
      </c>
      <c r="P320" s="14"/>
    </row>
    <row r="321" spans="1:16" s="17" customFormat="1" ht="19.5" thickBot="1">
      <c r="A321" s="33">
        <v>54</v>
      </c>
      <c r="B321" s="13" t="s">
        <v>108</v>
      </c>
      <c r="C321" s="14" t="s">
        <v>522</v>
      </c>
      <c r="D321" s="13" t="s">
        <v>115</v>
      </c>
      <c r="E321" s="23" t="s">
        <v>135</v>
      </c>
      <c r="F321" s="23" t="s">
        <v>135</v>
      </c>
      <c r="G321" s="23">
        <v>27</v>
      </c>
      <c r="H321" s="23">
        <v>23</v>
      </c>
      <c r="I321" s="23">
        <v>19</v>
      </c>
      <c r="J321" s="65">
        <v>81</v>
      </c>
      <c r="K321" s="79">
        <v>768.53</v>
      </c>
      <c r="L321" s="23" t="s">
        <v>135</v>
      </c>
      <c r="M321" s="23"/>
      <c r="N321" s="23"/>
      <c r="O321" s="58" t="s">
        <v>175</v>
      </c>
      <c r="P321" s="14"/>
    </row>
    <row r="322" spans="1:16" s="17" customFormat="1" ht="19.5" thickBot="1">
      <c r="A322" s="33">
        <v>54</v>
      </c>
      <c r="B322" s="13" t="s">
        <v>108</v>
      </c>
      <c r="C322" s="14" t="s">
        <v>523</v>
      </c>
      <c r="D322" s="13" t="s">
        <v>115</v>
      </c>
      <c r="E322" s="23" t="s">
        <v>135</v>
      </c>
      <c r="F322" s="23" t="s">
        <v>135</v>
      </c>
      <c r="G322" s="23">
        <v>10</v>
      </c>
      <c r="H322" s="23">
        <v>6</v>
      </c>
      <c r="I322" s="23">
        <v>5</v>
      </c>
      <c r="J322" s="65">
        <v>36</v>
      </c>
      <c r="K322" s="79">
        <v>410.4</v>
      </c>
      <c r="L322" s="23" t="s">
        <v>135</v>
      </c>
      <c r="M322" s="23"/>
      <c r="N322" s="23"/>
      <c r="O322" s="58" t="s">
        <v>175</v>
      </c>
      <c r="P322" s="14"/>
    </row>
    <row r="323" spans="1:16" s="17" customFormat="1" ht="19.5" thickBot="1">
      <c r="A323" s="33">
        <v>54</v>
      </c>
      <c r="B323" s="13" t="s">
        <v>108</v>
      </c>
      <c r="C323" s="14" t="s">
        <v>524</v>
      </c>
      <c r="D323" s="13" t="s">
        <v>115</v>
      </c>
      <c r="E323" s="23" t="s">
        <v>135</v>
      </c>
      <c r="F323" s="23" t="s">
        <v>135</v>
      </c>
      <c r="G323" s="23">
        <v>4</v>
      </c>
      <c r="H323" s="23">
        <v>10</v>
      </c>
      <c r="I323" s="23">
        <v>15</v>
      </c>
      <c r="J323" s="65">
        <v>25</v>
      </c>
      <c r="K323" s="79">
        <v>301.35000000000002</v>
      </c>
      <c r="L323" s="23" t="s">
        <v>135</v>
      </c>
      <c r="M323" s="23"/>
      <c r="N323" s="23"/>
      <c r="O323" s="58" t="s">
        <v>175</v>
      </c>
      <c r="P323" s="14"/>
    </row>
    <row r="324" spans="1:16" s="17" customFormat="1" ht="19.5" thickBot="1">
      <c r="A324" s="33">
        <v>54</v>
      </c>
      <c r="B324" s="13" t="s">
        <v>108</v>
      </c>
      <c r="C324" s="14" t="s">
        <v>525</v>
      </c>
      <c r="D324" s="13" t="s">
        <v>115</v>
      </c>
      <c r="E324" s="23" t="s">
        <v>135</v>
      </c>
      <c r="F324" s="23" t="s">
        <v>135</v>
      </c>
      <c r="G324" s="23">
        <v>2</v>
      </c>
      <c r="H324" s="23">
        <v>11</v>
      </c>
      <c r="I324" s="23">
        <v>6</v>
      </c>
      <c r="J324" s="65">
        <v>16</v>
      </c>
      <c r="K324" s="79">
        <v>227.13</v>
      </c>
      <c r="L324" s="23" t="s">
        <v>135</v>
      </c>
      <c r="M324" s="23"/>
      <c r="N324" s="23"/>
      <c r="O324" s="58" t="s">
        <v>175</v>
      </c>
      <c r="P324" s="14"/>
    </row>
    <row r="325" spans="1:16" s="17" customFormat="1" ht="19.5" thickBot="1">
      <c r="A325" s="33">
        <v>54</v>
      </c>
      <c r="B325" s="13" t="s">
        <v>108</v>
      </c>
      <c r="C325" s="14" t="s">
        <v>526</v>
      </c>
      <c r="D325" s="13" t="s">
        <v>115</v>
      </c>
      <c r="E325" s="23" t="s">
        <v>135</v>
      </c>
      <c r="F325" s="23" t="s">
        <v>135</v>
      </c>
      <c r="G325" s="23">
        <v>7</v>
      </c>
      <c r="H325" s="23">
        <v>24</v>
      </c>
      <c r="I325" s="23">
        <v>15</v>
      </c>
      <c r="J325" s="65">
        <v>8</v>
      </c>
      <c r="K325" s="79">
        <v>3127.53</v>
      </c>
      <c r="L325" s="23" t="s">
        <v>135</v>
      </c>
      <c r="M325" s="23"/>
      <c r="N325" s="23"/>
      <c r="O325" s="58" t="s">
        <v>175</v>
      </c>
      <c r="P325" s="14"/>
    </row>
    <row r="326" spans="1:16" ht="19.5" thickBot="1">
      <c r="A326" s="47">
        <v>55</v>
      </c>
      <c r="B326" s="5" t="s">
        <v>110</v>
      </c>
      <c r="C326" s="2" t="s">
        <v>48</v>
      </c>
      <c r="D326" s="5" t="s">
        <v>132</v>
      </c>
      <c r="E326" s="22" t="s">
        <v>135</v>
      </c>
      <c r="F326" s="24" t="s">
        <v>135</v>
      </c>
      <c r="G326" s="24">
        <v>848198</v>
      </c>
      <c r="H326" s="24">
        <v>882146</v>
      </c>
      <c r="I326" s="24">
        <v>885112</v>
      </c>
      <c r="J326" s="66">
        <v>887979</v>
      </c>
      <c r="K326" s="96">
        <v>893151</v>
      </c>
      <c r="L326" s="97">
        <v>895290</v>
      </c>
      <c r="M326" s="22"/>
      <c r="N326" s="22"/>
      <c r="O326" s="57" t="s">
        <v>176</v>
      </c>
      <c r="P326" s="2"/>
    </row>
    <row r="327" spans="1:16" ht="19.5" thickBot="1">
      <c r="A327" s="47">
        <v>55</v>
      </c>
      <c r="B327" s="5" t="s">
        <v>110</v>
      </c>
      <c r="C327" s="2" t="s">
        <v>387</v>
      </c>
      <c r="D327" s="5" t="s">
        <v>132</v>
      </c>
      <c r="E327" s="22" t="s">
        <v>135</v>
      </c>
      <c r="F327" s="24" t="s">
        <v>135</v>
      </c>
      <c r="G327" s="24">
        <v>162652</v>
      </c>
      <c r="H327" s="24">
        <v>169658</v>
      </c>
      <c r="I327" s="24">
        <v>170808</v>
      </c>
      <c r="J327" s="66">
        <v>171344</v>
      </c>
      <c r="K327" s="96">
        <v>172956</v>
      </c>
      <c r="L327" s="98">
        <v>172956</v>
      </c>
      <c r="M327" s="99"/>
      <c r="N327" s="22"/>
      <c r="O327" s="57" t="s">
        <v>176</v>
      </c>
      <c r="P327" s="2"/>
    </row>
    <row r="328" spans="1:16" ht="19.5" thickBot="1">
      <c r="A328" s="47">
        <v>55</v>
      </c>
      <c r="B328" s="5" t="s">
        <v>110</v>
      </c>
      <c r="C328" s="2" t="s">
        <v>388</v>
      </c>
      <c r="D328" s="5" t="s">
        <v>132</v>
      </c>
      <c r="E328" s="22" t="s">
        <v>135</v>
      </c>
      <c r="F328" s="24" t="s">
        <v>135</v>
      </c>
      <c r="G328" s="24">
        <v>53391</v>
      </c>
      <c r="H328" s="24">
        <v>62212</v>
      </c>
      <c r="I328" s="24">
        <v>62652</v>
      </c>
      <c r="J328" s="66">
        <v>63165</v>
      </c>
      <c r="K328" s="96">
        <v>63740</v>
      </c>
      <c r="L328" s="98">
        <v>64116</v>
      </c>
      <c r="M328" s="99"/>
      <c r="N328" s="22"/>
      <c r="O328" s="57" t="s">
        <v>176</v>
      </c>
      <c r="P328" s="2"/>
    </row>
    <row r="329" spans="1:16" ht="19.5" thickBot="1">
      <c r="A329" s="47">
        <v>55</v>
      </c>
      <c r="B329" s="5" t="s">
        <v>110</v>
      </c>
      <c r="C329" s="2" t="s">
        <v>389</v>
      </c>
      <c r="D329" s="5" t="s">
        <v>132</v>
      </c>
      <c r="E329" s="22" t="s">
        <v>135</v>
      </c>
      <c r="F329" s="24" t="s">
        <v>135</v>
      </c>
      <c r="G329" s="24">
        <v>56938</v>
      </c>
      <c r="H329" s="24">
        <v>57151</v>
      </c>
      <c r="I329" s="24">
        <v>57319</v>
      </c>
      <c r="J329" s="66">
        <v>57436</v>
      </c>
      <c r="K329" s="96">
        <v>57553</v>
      </c>
      <c r="L329" s="97">
        <v>57619</v>
      </c>
      <c r="M329" s="99"/>
      <c r="N329" s="22"/>
      <c r="O329" s="57" t="s">
        <v>176</v>
      </c>
      <c r="P329" s="2"/>
    </row>
    <row r="330" spans="1:16" ht="19.5" thickBot="1">
      <c r="A330" s="47">
        <v>55</v>
      </c>
      <c r="B330" s="5" t="s">
        <v>110</v>
      </c>
      <c r="C330" s="2" t="s">
        <v>390</v>
      </c>
      <c r="D330" s="5" t="s">
        <v>132</v>
      </c>
      <c r="E330" s="22" t="s">
        <v>135</v>
      </c>
      <c r="F330" s="24" t="s">
        <v>135</v>
      </c>
      <c r="G330" s="24">
        <v>25465</v>
      </c>
      <c r="H330" s="24">
        <v>26471</v>
      </c>
      <c r="I330" s="24">
        <v>26571</v>
      </c>
      <c r="J330" s="66">
        <v>26680</v>
      </c>
      <c r="K330" s="96">
        <v>26788</v>
      </c>
      <c r="L330" s="97">
        <v>26886</v>
      </c>
      <c r="M330" s="99"/>
      <c r="N330" s="22"/>
      <c r="O330" s="57" t="s">
        <v>176</v>
      </c>
      <c r="P330" s="2"/>
    </row>
    <row r="331" spans="1:16" ht="19.5" thickBot="1">
      <c r="A331" s="47">
        <v>55</v>
      </c>
      <c r="B331" s="5" t="s">
        <v>110</v>
      </c>
      <c r="C331" s="2" t="s">
        <v>391</v>
      </c>
      <c r="D331" s="5" t="s">
        <v>132</v>
      </c>
      <c r="E331" s="22" t="s">
        <v>135</v>
      </c>
      <c r="F331" s="24" t="s">
        <v>135</v>
      </c>
      <c r="G331" s="24">
        <v>135684</v>
      </c>
      <c r="H331" s="24">
        <v>136274</v>
      </c>
      <c r="I331" s="24">
        <v>136124</v>
      </c>
      <c r="J331" s="66">
        <v>136368</v>
      </c>
      <c r="K331" s="96">
        <v>136404</v>
      </c>
      <c r="L331" s="97">
        <v>136220</v>
      </c>
      <c r="M331" s="99"/>
      <c r="N331" s="22"/>
      <c r="O331" s="57" t="s">
        <v>176</v>
      </c>
      <c r="P331" s="2"/>
    </row>
    <row r="332" spans="1:16" ht="19.5" thickBot="1">
      <c r="A332" s="47">
        <v>55</v>
      </c>
      <c r="B332" s="5" t="s">
        <v>110</v>
      </c>
      <c r="C332" s="2" t="s">
        <v>392</v>
      </c>
      <c r="D332" s="5" t="s">
        <v>132</v>
      </c>
      <c r="E332" s="22" t="s">
        <v>135</v>
      </c>
      <c r="F332" s="24" t="s">
        <v>135</v>
      </c>
      <c r="G332" s="24">
        <v>106620</v>
      </c>
      <c r="H332" s="24">
        <v>107320</v>
      </c>
      <c r="I332" s="24">
        <v>107408</v>
      </c>
      <c r="J332" s="66">
        <v>107719</v>
      </c>
      <c r="K332" s="100">
        <v>108008</v>
      </c>
      <c r="L332" s="101">
        <v>108217</v>
      </c>
      <c r="M332" s="99"/>
      <c r="N332" s="22"/>
      <c r="O332" s="57" t="s">
        <v>176</v>
      </c>
      <c r="P332" s="2"/>
    </row>
    <row r="333" spans="1:16" ht="19.5" thickBot="1">
      <c r="A333" s="47">
        <v>55</v>
      </c>
      <c r="B333" s="5" t="s">
        <v>110</v>
      </c>
      <c r="C333" s="2" t="s">
        <v>393</v>
      </c>
      <c r="D333" s="5" t="s">
        <v>132</v>
      </c>
      <c r="E333" s="22" t="s">
        <v>135</v>
      </c>
      <c r="F333" s="24" t="s">
        <v>135</v>
      </c>
      <c r="G333" s="24">
        <v>58908</v>
      </c>
      <c r="H333" s="24">
        <v>66400</v>
      </c>
      <c r="I333" s="24">
        <v>67018</v>
      </c>
      <c r="J333" s="66">
        <v>67697</v>
      </c>
      <c r="K333" s="96">
        <v>68217</v>
      </c>
      <c r="L333" s="102">
        <v>68569</v>
      </c>
      <c r="M333" s="99"/>
      <c r="N333" s="22"/>
      <c r="O333" s="57" t="s">
        <v>176</v>
      </c>
      <c r="P333" s="2"/>
    </row>
    <row r="334" spans="1:16" ht="19.5" thickBot="1">
      <c r="A334" s="47">
        <v>55</v>
      </c>
      <c r="B334" s="5" t="s">
        <v>110</v>
      </c>
      <c r="C334" s="2" t="s">
        <v>394</v>
      </c>
      <c r="D334" s="5" t="s">
        <v>132</v>
      </c>
      <c r="E334" s="22" t="s">
        <v>135</v>
      </c>
      <c r="F334" s="24" t="s">
        <v>135</v>
      </c>
      <c r="G334" s="24">
        <v>38971</v>
      </c>
      <c r="H334" s="24">
        <v>45731</v>
      </c>
      <c r="I334" s="24">
        <v>46343</v>
      </c>
      <c r="J334" s="66">
        <v>47122</v>
      </c>
      <c r="K334" s="96">
        <v>47917</v>
      </c>
      <c r="L334" s="102">
        <v>48694</v>
      </c>
      <c r="M334" s="22"/>
      <c r="N334" s="22"/>
      <c r="O334" s="57" t="s">
        <v>176</v>
      </c>
      <c r="P334" s="2"/>
    </row>
    <row r="335" spans="1:16" ht="19.5" thickBot="1">
      <c r="A335" s="47">
        <v>55</v>
      </c>
      <c r="B335" s="5" t="s">
        <v>110</v>
      </c>
      <c r="C335" s="2" t="s">
        <v>395</v>
      </c>
      <c r="D335" s="5" t="s">
        <v>132</v>
      </c>
      <c r="E335" s="22" t="s">
        <v>135</v>
      </c>
      <c r="F335" s="24" t="s">
        <v>135</v>
      </c>
      <c r="G335" s="24">
        <v>53251</v>
      </c>
      <c r="H335" s="24">
        <v>53404</v>
      </c>
      <c r="I335" s="24">
        <v>53306</v>
      </c>
      <c r="J335" s="66">
        <v>53292</v>
      </c>
      <c r="K335" s="96">
        <v>53263</v>
      </c>
      <c r="L335" s="97">
        <v>53169</v>
      </c>
      <c r="M335" s="99"/>
      <c r="N335" s="22"/>
      <c r="O335" s="57" t="s">
        <v>176</v>
      </c>
      <c r="P335" s="2"/>
    </row>
    <row r="336" spans="1:16" ht="19.5" thickBot="1">
      <c r="A336" s="47">
        <v>55</v>
      </c>
      <c r="B336" s="5" t="s">
        <v>110</v>
      </c>
      <c r="C336" s="2" t="s">
        <v>396</v>
      </c>
      <c r="D336" s="5" t="s">
        <v>132</v>
      </c>
      <c r="E336" s="22" t="s">
        <v>135</v>
      </c>
      <c r="F336" s="24" t="s">
        <v>135</v>
      </c>
      <c r="G336" s="24">
        <v>57220</v>
      </c>
      <c r="H336" s="24">
        <v>57518</v>
      </c>
      <c r="I336" s="24">
        <v>57661</v>
      </c>
      <c r="J336" s="66">
        <v>57405</v>
      </c>
      <c r="K336" s="96">
        <v>58114</v>
      </c>
      <c r="L336" s="103">
        <v>58397</v>
      </c>
      <c r="M336" s="99"/>
      <c r="N336" s="22"/>
      <c r="O336" s="57" t="s">
        <v>176</v>
      </c>
      <c r="P336" s="2"/>
    </row>
    <row r="337" spans="1:16" ht="19.5" thickBot="1">
      <c r="A337" s="47">
        <v>55</v>
      </c>
      <c r="B337" s="5" t="s">
        <v>110</v>
      </c>
      <c r="C337" s="2" t="s">
        <v>397</v>
      </c>
      <c r="D337" s="5" t="s">
        <v>132</v>
      </c>
      <c r="E337" s="22" t="s">
        <v>135</v>
      </c>
      <c r="F337" s="24" t="s">
        <v>135</v>
      </c>
      <c r="G337" s="24">
        <v>33827</v>
      </c>
      <c r="H337" s="24">
        <v>34217</v>
      </c>
      <c r="I337" s="24">
        <v>34235</v>
      </c>
      <c r="J337" s="66">
        <v>34328</v>
      </c>
      <c r="K337" s="100">
        <v>34419</v>
      </c>
      <c r="L337" s="102">
        <v>34539</v>
      </c>
      <c r="M337" s="99"/>
      <c r="N337" s="22"/>
      <c r="O337" s="57" t="s">
        <v>176</v>
      </c>
      <c r="P337" s="2"/>
    </row>
    <row r="338" spans="1:16" ht="19.5" thickBot="1">
      <c r="A338" s="47">
        <v>55</v>
      </c>
      <c r="B338" s="5" t="s">
        <v>110</v>
      </c>
      <c r="C338" s="2" t="s">
        <v>398</v>
      </c>
      <c r="D338" s="5" t="s">
        <v>132</v>
      </c>
      <c r="E338" s="22" t="s">
        <v>135</v>
      </c>
      <c r="F338" s="24" t="s">
        <v>135</v>
      </c>
      <c r="G338" s="24">
        <v>31118</v>
      </c>
      <c r="H338" s="24">
        <v>31369</v>
      </c>
      <c r="I338" s="24">
        <v>31353</v>
      </c>
      <c r="J338" s="66">
        <v>31364</v>
      </c>
      <c r="K338" s="100">
        <v>31430</v>
      </c>
      <c r="L338" s="97">
        <v>31556</v>
      </c>
      <c r="M338" s="99"/>
      <c r="N338" s="22"/>
      <c r="O338" s="57" t="s">
        <v>176</v>
      </c>
      <c r="P338" s="2"/>
    </row>
    <row r="339" spans="1:16" ht="19.5" thickBot="1">
      <c r="A339" s="47">
        <v>55</v>
      </c>
      <c r="B339" s="5" t="s">
        <v>110</v>
      </c>
      <c r="C339" s="2" t="s">
        <v>399</v>
      </c>
      <c r="D339" s="5" t="s">
        <v>132</v>
      </c>
      <c r="E339" s="22" t="s">
        <v>135</v>
      </c>
      <c r="F339" s="24" t="s">
        <v>135</v>
      </c>
      <c r="G339" s="24">
        <v>34153</v>
      </c>
      <c r="H339" s="24">
        <v>34421</v>
      </c>
      <c r="I339" s="24">
        <v>34314</v>
      </c>
      <c r="J339" s="66">
        <v>34059</v>
      </c>
      <c r="K339" s="96">
        <v>34342</v>
      </c>
      <c r="L339" s="104">
        <v>34352</v>
      </c>
      <c r="M339" s="99"/>
      <c r="N339" s="22"/>
      <c r="O339" s="57" t="s">
        <v>176</v>
      </c>
      <c r="P339" s="2"/>
    </row>
    <row r="340" spans="1:16" ht="19.5" thickBot="1">
      <c r="A340" s="33">
        <v>56</v>
      </c>
      <c r="B340" s="13" t="s">
        <v>110</v>
      </c>
      <c r="C340" s="14" t="s">
        <v>49</v>
      </c>
      <c r="D340" s="13" t="s">
        <v>132</v>
      </c>
      <c r="E340" s="23" t="s">
        <v>135</v>
      </c>
      <c r="F340" s="23" t="s">
        <v>135</v>
      </c>
      <c r="G340" s="23">
        <v>151702</v>
      </c>
      <c r="H340" s="23">
        <v>150596</v>
      </c>
      <c r="I340" s="23">
        <v>149091</v>
      </c>
      <c r="J340" s="65">
        <v>147759</v>
      </c>
      <c r="K340" s="65">
        <f>42545+50681+53317</f>
        <v>146543</v>
      </c>
      <c r="L340" s="23" t="s">
        <v>135</v>
      </c>
      <c r="M340" s="23"/>
      <c r="N340" s="23"/>
      <c r="O340" s="58" t="s">
        <v>176</v>
      </c>
      <c r="P340" s="14"/>
    </row>
    <row r="341" spans="1:16" s="62" customFormat="1" ht="19.5" thickBot="1">
      <c r="A341" s="33">
        <v>56</v>
      </c>
      <c r="B341" s="13" t="s">
        <v>110</v>
      </c>
      <c r="C341" s="14" t="s">
        <v>529</v>
      </c>
      <c r="D341" s="13" t="s">
        <v>132</v>
      </c>
      <c r="E341" s="23" t="s">
        <v>135</v>
      </c>
      <c r="F341" s="23" t="s">
        <v>135</v>
      </c>
      <c r="G341" s="23">
        <v>27465</v>
      </c>
      <c r="H341" s="23">
        <v>27159</v>
      </c>
      <c r="I341" s="23">
        <v>26873</v>
      </c>
      <c r="J341" s="65">
        <v>26552</v>
      </c>
      <c r="K341" s="65">
        <f>7513+8961+9584</f>
        <v>26058</v>
      </c>
      <c r="L341" s="23" t="s">
        <v>135</v>
      </c>
      <c r="M341" s="23"/>
      <c r="N341" s="23"/>
      <c r="O341" s="58" t="s">
        <v>176</v>
      </c>
      <c r="P341" s="14"/>
    </row>
    <row r="342" spans="1:16" s="62" customFormat="1" ht="19.5" thickBot="1">
      <c r="A342" s="33">
        <v>56</v>
      </c>
      <c r="B342" s="13" t="s">
        <v>110</v>
      </c>
      <c r="C342" s="14" t="s">
        <v>530</v>
      </c>
      <c r="D342" s="13" t="s">
        <v>132</v>
      </c>
      <c r="E342" s="23" t="s">
        <v>135</v>
      </c>
      <c r="F342" s="23" t="s">
        <v>135</v>
      </c>
      <c r="G342" s="23">
        <v>9780</v>
      </c>
      <c r="H342" s="23">
        <v>9784</v>
      </c>
      <c r="I342" s="23">
        <v>9743</v>
      </c>
      <c r="J342" s="65">
        <v>9757</v>
      </c>
      <c r="K342" s="65">
        <f>3020+3471+3416</f>
        <v>9907</v>
      </c>
      <c r="L342" s="23" t="s">
        <v>135</v>
      </c>
      <c r="M342" s="23"/>
      <c r="N342" s="23"/>
      <c r="O342" s="58" t="s">
        <v>176</v>
      </c>
      <c r="P342" s="14"/>
    </row>
    <row r="343" spans="1:16" s="62" customFormat="1" ht="19.5" thickBot="1">
      <c r="A343" s="33">
        <v>56</v>
      </c>
      <c r="B343" s="13" t="s">
        <v>110</v>
      </c>
      <c r="C343" s="14" t="s">
        <v>531</v>
      </c>
      <c r="D343" s="13" t="s">
        <v>132</v>
      </c>
      <c r="E343" s="23" t="s">
        <v>135</v>
      </c>
      <c r="F343" s="23" t="s">
        <v>135</v>
      </c>
      <c r="G343" s="23">
        <v>11280</v>
      </c>
      <c r="H343" s="23">
        <v>11110</v>
      </c>
      <c r="I343" s="23">
        <v>10970</v>
      </c>
      <c r="J343" s="65">
        <v>10788</v>
      </c>
      <c r="K343" s="65">
        <f>2923+3740+3885</f>
        <v>10548</v>
      </c>
      <c r="L343" s="23" t="s">
        <v>135</v>
      </c>
      <c r="M343" s="23"/>
      <c r="N343" s="23"/>
      <c r="O343" s="58" t="s">
        <v>176</v>
      </c>
      <c r="P343" s="14"/>
    </row>
    <row r="344" spans="1:16" s="62" customFormat="1" ht="19.5" thickBot="1">
      <c r="A344" s="33">
        <v>56</v>
      </c>
      <c r="B344" s="13" t="s">
        <v>110</v>
      </c>
      <c r="C344" s="14" t="s">
        <v>532</v>
      </c>
      <c r="D344" s="13" t="s">
        <v>132</v>
      </c>
      <c r="E344" s="23" t="s">
        <v>135</v>
      </c>
      <c r="F344" s="23" t="s">
        <v>135</v>
      </c>
      <c r="G344" s="23">
        <v>5302</v>
      </c>
      <c r="H344" s="23">
        <v>5292</v>
      </c>
      <c r="I344" s="23">
        <v>5222</v>
      </c>
      <c r="J344" s="65">
        <v>5161</v>
      </c>
      <c r="K344" s="65">
        <f>1448+1760+1853</f>
        <v>5061</v>
      </c>
      <c r="L344" s="23" t="s">
        <v>135</v>
      </c>
      <c r="M344" s="23"/>
      <c r="N344" s="23"/>
      <c r="O344" s="58" t="s">
        <v>176</v>
      </c>
      <c r="P344" s="14"/>
    </row>
    <row r="345" spans="1:16" s="62" customFormat="1" ht="19.5" thickBot="1">
      <c r="A345" s="33">
        <v>56</v>
      </c>
      <c r="B345" s="13" t="s">
        <v>110</v>
      </c>
      <c r="C345" s="14" t="s">
        <v>533</v>
      </c>
      <c r="D345" s="13" t="s">
        <v>132</v>
      </c>
      <c r="E345" s="23" t="s">
        <v>135</v>
      </c>
      <c r="F345" s="23" t="s">
        <v>135</v>
      </c>
      <c r="G345" s="23">
        <v>23287</v>
      </c>
      <c r="H345" s="23">
        <v>22937</v>
      </c>
      <c r="I345" s="23">
        <v>22605</v>
      </c>
      <c r="J345" s="65">
        <v>22188</v>
      </c>
      <c r="K345" s="65">
        <f>6079+7499+8096</f>
        <v>21674</v>
      </c>
      <c r="L345" s="23" t="s">
        <v>135</v>
      </c>
      <c r="M345" s="23"/>
      <c r="N345" s="23"/>
      <c r="O345" s="58" t="s">
        <v>176</v>
      </c>
      <c r="P345" s="14"/>
    </row>
    <row r="346" spans="1:16" s="62" customFormat="1" ht="19.5" thickBot="1">
      <c r="A346" s="33">
        <v>56</v>
      </c>
      <c r="B346" s="13" t="s">
        <v>110</v>
      </c>
      <c r="C346" s="14" t="s">
        <v>534</v>
      </c>
      <c r="D346" s="13" t="s">
        <v>132</v>
      </c>
      <c r="E346" s="23" t="s">
        <v>135</v>
      </c>
      <c r="F346" s="23" t="s">
        <v>135</v>
      </c>
      <c r="G346" s="23">
        <v>18253</v>
      </c>
      <c r="H346" s="23">
        <v>18018</v>
      </c>
      <c r="I346" s="23">
        <v>17810</v>
      </c>
      <c r="J346" s="65">
        <v>17511</v>
      </c>
      <c r="K346" s="65">
        <f>4982+6001+6282</f>
        <v>17265</v>
      </c>
      <c r="L346" s="23" t="s">
        <v>135</v>
      </c>
      <c r="M346" s="23"/>
      <c r="N346" s="23"/>
      <c r="O346" s="58" t="s">
        <v>176</v>
      </c>
      <c r="P346" s="14"/>
    </row>
    <row r="347" spans="1:16" s="62" customFormat="1" ht="19.5" thickBot="1">
      <c r="A347" s="33">
        <v>56</v>
      </c>
      <c r="B347" s="13" t="s">
        <v>110</v>
      </c>
      <c r="C347" s="14" t="s">
        <v>535</v>
      </c>
      <c r="D347" s="13" t="s">
        <v>132</v>
      </c>
      <c r="E347" s="23" t="s">
        <v>135</v>
      </c>
      <c r="F347" s="23" t="s">
        <v>135</v>
      </c>
      <c r="G347" s="23">
        <v>9462</v>
      </c>
      <c r="H347" s="23">
        <v>9672</v>
      </c>
      <c r="I347" s="23">
        <v>9825</v>
      </c>
      <c r="J347" s="65">
        <v>10298</v>
      </c>
      <c r="K347" s="65">
        <f>3269+3727+3570</f>
        <v>10566</v>
      </c>
      <c r="L347" s="23" t="s">
        <v>135</v>
      </c>
      <c r="M347" s="23"/>
      <c r="N347" s="23"/>
      <c r="O347" s="58" t="s">
        <v>176</v>
      </c>
      <c r="P347" s="14"/>
    </row>
    <row r="348" spans="1:16" s="62" customFormat="1" ht="19.5" thickBot="1">
      <c r="A348" s="33">
        <v>56</v>
      </c>
      <c r="B348" s="13" t="s">
        <v>110</v>
      </c>
      <c r="C348" s="14" t="s">
        <v>536</v>
      </c>
      <c r="D348" s="13" t="s">
        <v>132</v>
      </c>
      <c r="E348" s="23" t="s">
        <v>135</v>
      </c>
      <c r="F348" s="23" t="s">
        <v>135</v>
      </c>
      <c r="G348" s="23">
        <v>6632</v>
      </c>
      <c r="H348" s="23">
        <v>6723</v>
      </c>
      <c r="I348" s="23">
        <v>6723</v>
      </c>
      <c r="J348" s="65">
        <v>6846</v>
      </c>
      <c r="K348" s="65">
        <f>2188+2415+2643</f>
        <v>7246</v>
      </c>
      <c r="L348" s="23" t="s">
        <v>135</v>
      </c>
      <c r="M348" s="23"/>
      <c r="N348" s="23"/>
      <c r="O348" s="58" t="s">
        <v>176</v>
      </c>
      <c r="P348" s="14"/>
    </row>
    <row r="349" spans="1:16" s="62" customFormat="1" ht="19.5" thickBot="1">
      <c r="A349" s="33">
        <v>56</v>
      </c>
      <c r="B349" s="13" t="s">
        <v>110</v>
      </c>
      <c r="C349" s="14" t="s">
        <v>537</v>
      </c>
      <c r="D349" s="13" t="s">
        <v>132</v>
      </c>
      <c r="E349" s="23" t="s">
        <v>135</v>
      </c>
      <c r="F349" s="23" t="s">
        <v>135</v>
      </c>
      <c r="G349" s="23">
        <v>9272</v>
      </c>
      <c r="H349" s="23">
        <v>9154</v>
      </c>
      <c r="I349" s="23">
        <v>8991</v>
      </c>
      <c r="J349" s="65">
        <v>8855</v>
      </c>
      <c r="K349" s="65">
        <f>2494+2992+3222</f>
        <v>8708</v>
      </c>
      <c r="L349" s="23" t="s">
        <v>135</v>
      </c>
      <c r="M349" s="23"/>
      <c r="N349" s="23"/>
      <c r="O349" s="58" t="s">
        <v>176</v>
      </c>
      <c r="P349" s="14"/>
    </row>
    <row r="350" spans="1:16" s="62" customFormat="1" ht="19.5" thickBot="1">
      <c r="A350" s="33">
        <v>56</v>
      </c>
      <c r="B350" s="13" t="s">
        <v>110</v>
      </c>
      <c r="C350" s="14" t="s">
        <v>538</v>
      </c>
      <c r="D350" s="13" t="s">
        <v>132</v>
      </c>
      <c r="E350" s="23" t="s">
        <v>135</v>
      </c>
      <c r="F350" s="23" t="s">
        <v>135</v>
      </c>
      <c r="G350" s="23">
        <v>11413</v>
      </c>
      <c r="H350" s="23">
        <v>11319</v>
      </c>
      <c r="I350" s="23">
        <v>11158</v>
      </c>
      <c r="J350" s="65">
        <v>10947</v>
      </c>
      <c r="K350" s="65">
        <f>3318+3727+3867</f>
        <v>10912</v>
      </c>
      <c r="L350" s="23" t="s">
        <v>135</v>
      </c>
      <c r="M350" s="23"/>
      <c r="N350" s="23"/>
      <c r="O350" s="58" t="s">
        <v>176</v>
      </c>
      <c r="P350" s="14"/>
    </row>
    <row r="351" spans="1:16" s="62" customFormat="1" ht="19.5" thickBot="1">
      <c r="A351" s="33">
        <v>56</v>
      </c>
      <c r="B351" s="13" t="s">
        <v>110</v>
      </c>
      <c r="C351" s="14" t="s">
        <v>539</v>
      </c>
      <c r="D351" s="13" t="s">
        <v>132</v>
      </c>
      <c r="E351" s="23" t="s">
        <v>135</v>
      </c>
      <c r="F351" s="23" t="s">
        <v>135</v>
      </c>
      <c r="G351" s="23">
        <v>6639</v>
      </c>
      <c r="H351" s="23">
        <v>6611</v>
      </c>
      <c r="I351" s="23">
        <v>6558</v>
      </c>
      <c r="J351" s="65">
        <v>6473</v>
      </c>
      <c r="K351" s="65">
        <f>1839+2168+2323</f>
        <v>6330</v>
      </c>
      <c r="L351" s="23" t="s">
        <v>135</v>
      </c>
      <c r="M351" s="23"/>
      <c r="N351" s="23"/>
      <c r="O351" s="58" t="s">
        <v>176</v>
      </c>
      <c r="P351" s="14"/>
    </row>
    <row r="352" spans="1:16" s="62" customFormat="1" ht="19.5" thickBot="1">
      <c r="A352" s="33">
        <v>56</v>
      </c>
      <c r="B352" s="13" t="s">
        <v>110</v>
      </c>
      <c r="C352" s="14" t="s">
        <v>540</v>
      </c>
      <c r="D352" s="13" t="s">
        <v>132</v>
      </c>
      <c r="E352" s="23" t="s">
        <v>135</v>
      </c>
      <c r="F352" s="23" t="s">
        <v>135</v>
      </c>
      <c r="G352" s="23">
        <v>6418</v>
      </c>
      <c r="H352" s="23">
        <v>6391</v>
      </c>
      <c r="I352" s="23">
        <v>6283</v>
      </c>
      <c r="J352" s="65">
        <v>6208</v>
      </c>
      <c r="K352" s="65">
        <f>1773+2111+2248</f>
        <v>6132</v>
      </c>
      <c r="L352" s="23" t="s">
        <v>135</v>
      </c>
      <c r="M352" s="23"/>
      <c r="N352" s="23"/>
      <c r="O352" s="58" t="s">
        <v>176</v>
      </c>
      <c r="P352" s="14"/>
    </row>
    <row r="353" spans="1:16" s="62" customFormat="1" ht="19.5" thickBot="1">
      <c r="A353" s="33">
        <v>56</v>
      </c>
      <c r="B353" s="13" t="s">
        <v>110</v>
      </c>
      <c r="C353" s="14" t="s">
        <v>541</v>
      </c>
      <c r="D353" s="13" t="s">
        <v>132</v>
      </c>
      <c r="E353" s="23" t="s">
        <v>135</v>
      </c>
      <c r="F353" s="23" t="s">
        <v>135</v>
      </c>
      <c r="G353" s="23">
        <v>6509</v>
      </c>
      <c r="H353" s="23">
        <v>6426</v>
      </c>
      <c r="I353" s="23">
        <v>6330</v>
      </c>
      <c r="J353" s="65">
        <v>6175</v>
      </c>
      <c r="K353" s="65">
        <f>1699+2109+2328</f>
        <v>6136</v>
      </c>
      <c r="L353" s="23" t="s">
        <v>135</v>
      </c>
      <c r="M353" s="23"/>
      <c r="N353" s="23"/>
      <c r="O353" s="58" t="s">
        <v>176</v>
      </c>
      <c r="P353" s="14"/>
    </row>
    <row r="354" spans="1:16" s="17" customFormat="1" ht="19.5" thickBot="1">
      <c r="A354" s="47">
        <v>57</v>
      </c>
      <c r="B354" s="15" t="s">
        <v>110</v>
      </c>
      <c r="C354" s="16" t="s">
        <v>50</v>
      </c>
      <c r="D354" s="15" t="s">
        <v>132</v>
      </c>
      <c r="E354" s="24" t="s">
        <v>135</v>
      </c>
      <c r="F354" s="24" t="s">
        <v>135</v>
      </c>
      <c r="G354" s="24">
        <v>532916</v>
      </c>
      <c r="H354" s="24">
        <v>535547</v>
      </c>
      <c r="I354" s="24">
        <v>535389</v>
      </c>
      <c r="J354" s="66">
        <v>533537</v>
      </c>
      <c r="K354" s="66">
        <f>50985+62739+61557+60024+62568+63592+62015+59282+51984</f>
        <v>534746</v>
      </c>
      <c r="L354" s="53" t="s">
        <v>135</v>
      </c>
      <c r="M354" s="24"/>
      <c r="N354" s="24"/>
      <c r="O354" s="59" t="s">
        <v>176</v>
      </c>
      <c r="P354" s="16"/>
    </row>
    <row r="355" spans="1:16" s="17" customFormat="1" ht="19.5" thickBot="1">
      <c r="A355" s="47">
        <v>57</v>
      </c>
      <c r="B355" s="15" t="s">
        <v>110</v>
      </c>
      <c r="C355" s="16" t="s">
        <v>555</v>
      </c>
      <c r="D355" s="15" t="s">
        <v>132</v>
      </c>
      <c r="E355" s="24" t="s">
        <v>135</v>
      </c>
      <c r="F355" s="24" t="s">
        <v>135</v>
      </c>
      <c r="G355" s="24">
        <v>110542</v>
      </c>
      <c r="H355" s="24">
        <v>111785</v>
      </c>
      <c r="I355" s="24">
        <v>111834</v>
      </c>
      <c r="J355" s="66">
        <v>111020</v>
      </c>
      <c r="K355" s="66">
        <f>9478+17534+13233+12165+12295+12098+11565+11852+11145</f>
        <v>111365</v>
      </c>
      <c r="L355" s="53" t="s">
        <v>135</v>
      </c>
      <c r="M355" s="24"/>
      <c r="N355" s="24"/>
      <c r="O355" s="59" t="s">
        <v>176</v>
      </c>
      <c r="P355" s="16"/>
    </row>
    <row r="356" spans="1:16" s="17" customFormat="1" ht="19.5" thickBot="1">
      <c r="A356" s="47">
        <v>57</v>
      </c>
      <c r="B356" s="15" t="s">
        <v>110</v>
      </c>
      <c r="C356" s="16" t="s">
        <v>556</v>
      </c>
      <c r="D356" s="15" t="s">
        <v>132</v>
      </c>
      <c r="E356" s="24" t="s">
        <v>135</v>
      </c>
      <c r="F356" s="24" t="s">
        <v>135</v>
      </c>
      <c r="G356" s="24">
        <v>31346</v>
      </c>
      <c r="H356" s="24">
        <v>31492</v>
      </c>
      <c r="I356" s="24">
        <v>31621</v>
      </c>
      <c r="J356" s="66">
        <v>31635</v>
      </c>
      <c r="K356" s="66">
        <f>3213+3442+3872+3703+3743+3777+3690+3478+2931</f>
        <v>31849</v>
      </c>
      <c r="L356" s="53" t="s">
        <v>135</v>
      </c>
      <c r="M356" s="24"/>
      <c r="N356" s="24"/>
      <c r="O356" s="59" t="s">
        <v>176</v>
      </c>
      <c r="P356" s="16"/>
    </row>
    <row r="357" spans="1:16" s="17" customFormat="1" ht="19.5" thickBot="1">
      <c r="A357" s="47">
        <v>57</v>
      </c>
      <c r="B357" s="15" t="s">
        <v>110</v>
      </c>
      <c r="C357" s="16" t="s">
        <v>557</v>
      </c>
      <c r="D357" s="15" t="s">
        <v>132</v>
      </c>
      <c r="E357" s="24" t="s">
        <v>135</v>
      </c>
      <c r="F357" s="24" t="s">
        <v>135</v>
      </c>
      <c r="G357" s="24">
        <v>38092</v>
      </c>
      <c r="H357" s="24">
        <v>38151</v>
      </c>
      <c r="I357" s="24">
        <v>38179</v>
      </c>
      <c r="J357" s="66">
        <v>38101</v>
      </c>
      <c r="K357" s="66">
        <f>3740+3938+4282+4324+4680+4712+4587+4189+3548</f>
        <v>38000</v>
      </c>
      <c r="L357" s="53" t="s">
        <v>135</v>
      </c>
      <c r="M357" s="24"/>
      <c r="N357" s="24"/>
      <c r="O357" s="59" t="s">
        <v>176</v>
      </c>
      <c r="P357" s="16"/>
    </row>
    <row r="358" spans="1:16" s="17" customFormat="1" ht="19.5" thickBot="1">
      <c r="A358" s="47">
        <v>57</v>
      </c>
      <c r="B358" s="15" t="s">
        <v>110</v>
      </c>
      <c r="C358" s="16" t="s">
        <v>558</v>
      </c>
      <c r="D358" s="15" t="s">
        <v>132</v>
      </c>
      <c r="E358" s="24" t="s">
        <v>135</v>
      </c>
      <c r="F358" s="24" t="s">
        <v>135</v>
      </c>
      <c r="G358" s="24">
        <v>15852</v>
      </c>
      <c r="H358" s="24">
        <v>15978</v>
      </c>
      <c r="I358" s="24">
        <v>16157</v>
      </c>
      <c r="J358" s="66">
        <v>16270</v>
      </c>
      <c r="K358" s="66">
        <f>1845+1840+1956+1880+1990+1915+1835+1740+1324</f>
        <v>16325</v>
      </c>
      <c r="L358" s="53" t="s">
        <v>135</v>
      </c>
      <c r="M358" s="24"/>
      <c r="N358" s="24"/>
      <c r="O358" s="59" t="s">
        <v>176</v>
      </c>
      <c r="P358" s="16"/>
    </row>
    <row r="359" spans="1:16" s="17" customFormat="1" ht="19.5" thickBot="1">
      <c r="A359" s="47">
        <v>57</v>
      </c>
      <c r="B359" s="15" t="s">
        <v>110</v>
      </c>
      <c r="C359" s="16" t="s">
        <v>559</v>
      </c>
      <c r="D359" s="15" t="s">
        <v>132</v>
      </c>
      <c r="E359" s="24" t="s">
        <v>135</v>
      </c>
      <c r="F359" s="24" t="s">
        <v>135</v>
      </c>
      <c r="G359" s="24">
        <v>87527</v>
      </c>
      <c r="H359" s="24">
        <v>87406</v>
      </c>
      <c r="I359" s="24">
        <v>87150</v>
      </c>
      <c r="J359" s="66">
        <v>86725</v>
      </c>
      <c r="K359" s="66">
        <f>7669+8835+9404+9176+10073+10902+10614+10201+9270</f>
        <v>86144</v>
      </c>
      <c r="L359" s="53" t="s">
        <v>135</v>
      </c>
      <c r="M359" s="24"/>
      <c r="N359" s="24"/>
      <c r="O359" s="59" t="s">
        <v>176</v>
      </c>
      <c r="P359" s="16"/>
    </row>
    <row r="360" spans="1:16" s="17" customFormat="1" ht="19.5" thickBot="1">
      <c r="A360" s="47">
        <v>57</v>
      </c>
      <c r="B360" s="15" t="s">
        <v>110</v>
      </c>
      <c r="C360" s="16" t="s">
        <v>560</v>
      </c>
      <c r="D360" s="15" t="s">
        <v>132</v>
      </c>
      <c r="E360" s="24" t="s">
        <v>135</v>
      </c>
      <c r="F360" s="24" t="s">
        <v>135</v>
      </c>
      <c r="G360" s="24">
        <v>70300</v>
      </c>
      <c r="H360" s="24">
        <v>70287</v>
      </c>
      <c r="I360" s="24">
        <v>69967</v>
      </c>
      <c r="J360" s="66">
        <v>69770</v>
      </c>
      <c r="K360" s="66">
        <f>6152+7049+7573+7574+8180+8441+8693+8333+7484</f>
        <v>69479</v>
      </c>
      <c r="L360" s="53" t="s">
        <v>135</v>
      </c>
      <c r="M360" s="24"/>
      <c r="N360" s="24"/>
      <c r="O360" s="59" t="s">
        <v>176</v>
      </c>
      <c r="P360" s="16"/>
    </row>
    <row r="361" spans="1:16" s="17" customFormat="1" ht="19.5" thickBot="1">
      <c r="A361" s="47">
        <v>57</v>
      </c>
      <c r="B361" s="15" t="s">
        <v>110</v>
      </c>
      <c r="C361" s="16" t="s">
        <v>561</v>
      </c>
      <c r="D361" s="15" t="s">
        <v>132</v>
      </c>
      <c r="E361" s="24" t="s">
        <v>135</v>
      </c>
      <c r="F361" s="24" t="s">
        <v>135</v>
      </c>
      <c r="G361" s="24">
        <v>27022</v>
      </c>
      <c r="H361" s="24">
        <v>27060</v>
      </c>
      <c r="I361" s="24">
        <v>27105</v>
      </c>
      <c r="J361" s="66">
        <v>27271</v>
      </c>
      <c r="K361" s="66">
        <f>3170+3108+3622+3675+3572+3276+2849+2574+2061</f>
        <v>27907</v>
      </c>
      <c r="L361" s="53" t="s">
        <v>135</v>
      </c>
      <c r="M361" s="24"/>
      <c r="N361" s="24"/>
      <c r="O361" s="59" t="s">
        <v>176</v>
      </c>
      <c r="P361" s="16"/>
    </row>
    <row r="362" spans="1:16" s="17" customFormat="1" ht="19.5" thickBot="1">
      <c r="A362" s="47">
        <v>57</v>
      </c>
      <c r="B362" s="15" t="s">
        <v>110</v>
      </c>
      <c r="C362" s="16" t="s">
        <v>562</v>
      </c>
      <c r="D362" s="15" t="s">
        <v>132</v>
      </c>
      <c r="E362" s="24" t="s">
        <v>135</v>
      </c>
      <c r="F362" s="24" t="s">
        <v>135</v>
      </c>
      <c r="G362" s="24">
        <v>13818</v>
      </c>
      <c r="H362" s="24">
        <v>14354</v>
      </c>
      <c r="I362" s="24">
        <v>14559</v>
      </c>
      <c r="J362" s="66">
        <v>14901</v>
      </c>
      <c r="K362" s="66">
        <f>2632+2339+2117+1996+1773+1533+1386+1136+862</f>
        <v>15774</v>
      </c>
      <c r="L362" s="53" t="s">
        <v>135</v>
      </c>
      <c r="M362" s="24"/>
      <c r="N362" s="24"/>
      <c r="O362" s="59" t="s">
        <v>176</v>
      </c>
      <c r="P362" s="16"/>
    </row>
    <row r="363" spans="1:16" s="17" customFormat="1" ht="19.5" thickBot="1">
      <c r="A363" s="47">
        <v>57</v>
      </c>
      <c r="B363" s="15" t="s">
        <v>110</v>
      </c>
      <c r="C363" s="16" t="s">
        <v>563</v>
      </c>
      <c r="D363" s="15" t="s">
        <v>132</v>
      </c>
      <c r="E363" s="24" t="s">
        <v>135</v>
      </c>
      <c r="F363" s="24" t="s">
        <v>135</v>
      </c>
      <c r="G363" s="24">
        <v>35444</v>
      </c>
      <c r="H363" s="24">
        <v>35444</v>
      </c>
      <c r="I363" s="24">
        <v>35219</v>
      </c>
      <c r="J363" s="66">
        <v>34918</v>
      </c>
      <c r="K363" s="66">
        <f>3026+3559+3872+3866+3846+4217+4452+4122+3708</f>
        <v>34668</v>
      </c>
      <c r="L363" s="53" t="s">
        <v>135</v>
      </c>
      <c r="M363" s="24"/>
      <c r="N363" s="24"/>
      <c r="O363" s="59" t="s">
        <v>176</v>
      </c>
      <c r="P363" s="16"/>
    </row>
    <row r="364" spans="1:16" s="17" customFormat="1" ht="19.5" thickBot="1">
      <c r="A364" s="47">
        <v>57</v>
      </c>
      <c r="B364" s="15" t="s">
        <v>110</v>
      </c>
      <c r="C364" s="16" t="s">
        <v>564</v>
      </c>
      <c r="D364" s="15" t="s">
        <v>132</v>
      </c>
      <c r="E364" s="24" t="s">
        <v>135</v>
      </c>
      <c r="F364" s="24" t="s">
        <v>135</v>
      </c>
      <c r="G364" s="24">
        <v>38056</v>
      </c>
      <c r="H364" s="24">
        <v>38180</v>
      </c>
      <c r="I364" s="24">
        <v>38248</v>
      </c>
      <c r="J364" s="66">
        <v>37905</v>
      </c>
      <c r="K364" s="66">
        <f>3760+4093+4289+4362+4555+4745+4538+4234+3666</f>
        <v>38242</v>
      </c>
      <c r="L364" s="53" t="s">
        <v>135</v>
      </c>
      <c r="M364" s="24"/>
      <c r="N364" s="24"/>
      <c r="O364" s="59" t="s">
        <v>176</v>
      </c>
      <c r="P364" s="16"/>
    </row>
    <row r="365" spans="1:16" s="17" customFormat="1" ht="19.5" thickBot="1">
      <c r="A365" s="47">
        <v>57</v>
      </c>
      <c r="B365" s="15" t="s">
        <v>110</v>
      </c>
      <c r="C365" s="16" t="s">
        <v>565</v>
      </c>
      <c r="D365" s="15" t="s">
        <v>132</v>
      </c>
      <c r="E365" s="24" t="s">
        <v>135</v>
      </c>
      <c r="F365" s="24" t="s">
        <v>135</v>
      </c>
      <c r="G365" s="24">
        <v>22016</v>
      </c>
      <c r="H365" s="24">
        <v>22184</v>
      </c>
      <c r="I365" s="24">
        <v>22260</v>
      </c>
      <c r="J365" s="66">
        <v>22271</v>
      </c>
      <c r="K365" s="66">
        <f>2212+2353+2426+2528+2719+2796+2626+2599+2030</f>
        <v>22289</v>
      </c>
      <c r="L365" s="53" t="s">
        <v>135</v>
      </c>
      <c r="M365" s="24"/>
      <c r="N365" s="24"/>
      <c r="O365" s="59" t="s">
        <v>176</v>
      </c>
      <c r="P365" s="16"/>
    </row>
    <row r="366" spans="1:16" s="17" customFormat="1" ht="19.5" thickBot="1">
      <c r="A366" s="47">
        <v>57</v>
      </c>
      <c r="B366" s="15" t="s">
        <v>110</v>
      </c>
      <c r="C366" s="16" t="s">
        <v>566</v>
      </c>
      <c r="D366" s="15" t="s">
        <v>132</v>
      </c>
      <c r="E366" s="24" t="s">
        <v>135</v>
      </c>
      <c r="F366" s="24" t="s">
        <v>135</v>
      </c>
      <c r="G366" s="24">
        <v>20779</v>
      </c>
      <c r="H366" s="24">
        <v>20897</v>
      </c>
      <c r="I366" s="24">
        <v>20876</v>
      </c>
      <c r="J366" s="66">
        <v>20784</v>
      </c>
      <c r="K366" s="66">
        <f>1993+2261+2413+2320+2540+2494+2428+2295+1968</f>
        <v>20712</v>
      </c>
      <c r="L366" s="53" t="s">
        <v>135</v>
      </c>
      <c r="M366" s="24"/>
      <c r="N366" s="24"/>
      <c r="O366" s="59" t="s">
        <v>176</v>
      </c>
      <c r="P366" s="16"/>
    </row>
    <row r="367" spans="1:16" s="17" customFormat="1" ht="19.5" thickBot="1">
      <c r="A367" s="47">
        <v>57</v>
      </c>
      <c r="B367" s="15" t="s">
        <v>110</v>
      </c>
      <c r="C367" s="16" t="s">
        <v>567</v>
      </c>
      <c r="D367" s="15" t="s">
        <v>132</v>
      </c>
      <c r="E367" s="24" t="s">
        <v>135</v>
      </c>
      <c r="F367" s="24" t="s">
        <v>135</v>
      </c>
      <c r="G367" s="24">
        <v>22122</v>
      </c>
      <c r="H367" s="24">
        <v>22329</v>
      </c>
      <c r="I367" s="24">
        <v>22214</v>
      </c>
      <c r="J367" s="66">
        <v>21966</v>
      </c>
      <c r="K367" s="66">
        <f>2095+2388+2498+2455+2602+2686+2752+2529+1987</f>
        <v>21992</v>
      </c>
      <c r="L367" s="53" t="s">
        <v>135</v>
      </c>
      <c r="M367" s="24"/>
      <c r="N367" s="24"/>
      <c r="O367" s="59" t="s">
        <v>176</v>
      </c>
      <c r="P367" s="16"/>
    </row>
    <row r="368" spans="1:16" ht="19.5" thickBot="1">
      <c r="A368" s="33">
        <v>58</v>
      </c>
      <c r="B368" s="13" t="s">
        <v>110</v>
      </c>
      <c r="C368" s="14" t="s">
        <v>51</v>
      </c>
      <c r="D368" s="13" t="s">
        <v>132</v>
      </c>
      <c r="E368" s="23" t="s">
        <v>135</v>
      </c>
      <c r="F368" s="23" t="s">
        <v>135</v>
      </c>
      <c r="G368" s="23">
        <v>106354</v>
      </c>
      <c r="H368" s="23">
        <v>109759</v>
      </c>
      <c r="I368" s="23">
        <v>113870</v>
      </c>
      <c r="J368" s="65">
        <v>119154</v>
      </c>
      <c r="K368" s="65">
        <f>39859+31876+20459+14515+18268</f>
        <v>124977</v>
      </c>
      <c r="L368" s="23" t="s">
        <v>135</v>
      </c>
      <c r="M368" s="23"/>
      <c r="N368" s="23"/>
      <c r="O368" s="58" t="s">
        <v>176</v>
      </c>
      <c r="P368" s="14"/>
    </row>
    <row r="369" spans="1:16" s="62" customFormat="1" ht="19.5" thickBot="1">
      <c r="A369" s="33">
        <v>58</v>
      </c>
      <c r="B369" s="13" t="s">
        <v>110</v>
      </c>
      <c r="C369" s="14" t="s">
        <v>542</v>
      </c>
      <c r="D369" s="13" t="s">
        <v>132</v>
      </c>
      <c r="E369" s="23" t="s">
        <v>135</v>
      </c>
      <c r="F369" s="23" t="s">
        <v>135</v>
      </c>
      <c r="G369" s="23">
        <v>20233</v>
      </c>
      <c r="H369" s="23">
        <v>21133</v>
      </c>
      <c r="I369" s="23">
        <v>22177</v>
      </c>
      <c r="J369" s="65">
        <v>23495</v>
      </c>
      <c r="K369" s="65">
        <f>8624+6237+3864+2681+3456</f>
        <v>24862</v>
      </c>
      <c r="L369" s="23" t="s">
        <v>135</v>
      </c>
      <c r="M369" s="23"/>
      <c r="N369" s="23"/>
      <c r="O369" s="58" t="s">
        <v>176</v>
      </c>
      <c r="P369" s="14"/>
    </row>
    <row r="370" spans="1:16" s="62" customFormat="1" ht="19.5" thickBot="1">
      <c r="A370" s="33">
        <v>58</v>
      </c>
      <c r="B370" s="13" t="s">
        <v>110</v>
      </c>
      <c r="C370" s="14" t="s">
        <v>543</v>
      </c>
      <c r="D370" s="13" t="s">
        <v>132</v>
      </c>
      <c r="E370" s="23" t="s">
        <v>135</v>
      </c>
      <c r="F370" s="23" t="s">
        <v>135</v>
      </c>
      <c r="G370" s="23">
        <v>5663</v>
      </c>
      <c r="H370" s="23">
        <v>5872</v>
      </c>
      <c r="I370" s="23">
        <v>6121</v>
      </c>
      <c r="J370" s="65">
        <v>6456</v>
      </c>
      <c r="K370" s="65">
        <f>2161+1745+1026+762+1006</f>
        <v>6700</v>
      </c>
      <c r="L370" s="23" t="s">
        <v>135</v>
      </c>
      <c r="M370" s="23"/>
      <c r="N370" s="23"/>
      <c r="O370" s="58" t="s">
        <v>176</v>
      </c>
      <c r="P370" s="14"/>
    </row>
    <row r="371" spans="1:16" s="62" customFormat="1" ht="19.5" thickBot="1">
      <c r="A371" s="33">
        <v>58</v>
      </c>
      <c r="B371" s="13" t="s">
        <v>110</v>
      </c>
      <c r="C371" s="14" t="s">
        <v>544</v>
      </c>
      <c r="D371" s="13" t="s">
        <v>132</v>
      </c>
      <c r="E371" s="23" t="s">
        <v>135</v>
      </c>
      <c r="F371" s="23" t="s">
        <v>135</v>
      </c>
      <c r="G371" s="23">
        <v>7015</v>
      </c>
      <c r="H371" s="23">
        <v>7193</v>
      </c>
      <c r="I371" s="23">
        <v>7478</v>
      </c>
      <c r="J371" s="65">
        <v>7842</v>
      </c>
      <c r="K371" s="65">
        <f>2696+2237+1340+893+1104</f>
        <v>8270</v>
      </c>
      <c r="L371" s="23" t="s">
        <v>135</v>
      </c>
      <c r="M371" s="23"/>
      <c r="N371" s="23"/>
      <c r="O371" s="58" t="s">
        <v>176</v>
      </c>
      <c r="P371" s="14"/>
    </row>
    <row r="372" spans="1:16" s="62" customFormat="1" ht="19.5" thickBot="1">
      <c r="A372" s="33">
        <v>58</v>
      </c>
      <c r="B372" s="13" t="s">
        <v>110</v>
      </c>
      <c r="C372" s="14" t="s">
        <v>545</v>
      </c>
      <c r="D372" s="13" t="s">
        <v>132</v>
      </c>
      <c r="E372" s="23" t="s">
        <v>135</v>
      </c>
      <c r="F372" s="23" t="s">
        <v>135</v>
      </c>
      <c r="G372" s="23">
        <v>2699</v>
      </c>
      <c r="H372" s="23">
        <v>2798</v>
      </c>
      <c r="I372" s="23">
        <v>2877</v>
      </c>
      <c r="J372" s="65">
        <v>2993</v>
      </c>
      <c r="K372" s="65">
        <f>1067+806+518+368+420</f>
        <v>3179</v>
      </c>
      <c r="L372" s="23" t="s">
        <v>135</v>
      </c>
      <c r="M372" s="23"/>
      <c r="N372" s="23"/>
      <c r="O372" s="58" t="s">
        <v>176</v>
      </c>
      <c r="P372" s="14"/>
    </row>
    <row r="373" spans="1:16" s="62" customFormat="1" ht="19.5" thickBot="1">
      <c r="A373" s="33">
        <v>58</v>
      </c>
      <c r="B373" s="13" t="s">
        <v>110</v>
      </c>
      <c r="C373" s="14" t="s">
        <v>546</v>
      </c>
      <c r="D373" s="13" t="s">
        <v>132</v>
      </c>
      <c r="E373" s="23" t="s">
        <v>135</v>
      </c>
      <c r="F373" s="23" t="s">
        <v>135</v>
      </c>
      <c r="G373" s="23">
        <v>20818</v>
      </c>
      <c r="H373" s="23">
        <v>21294</v>
      </c>
      <c r="I373" s="23">
        <v>21918</v>
      </c>
      <c r="J373" s="65">
        <v>22781</v>
      </c>
      <c r="K373" s="65">
        <f>7056+6083+4050+2907+3699</f>
        <v>23795</v>
      </c>
      <c r="L373" s="23" t="s">
        <v>135</v>
      </c>
      <c r="M373" s="23"/>
      <c r="N373" s="23"/>
      <c r="O373" s="58" t="s">
        <v>176</v>
      </c>
      <c r="P373" s="14"/>
    </row>
    <row r="374" spans="1:16" s="62" customFormat="1" ht="19.5" thickBot="1">
      <c r="A374" s="33">
        <v>58</v>
      </c>
      <c r="B374" s="13" t="s">
        <v>110</v>
      </c>
      <c r="C374" s="14" t="s">
        <v>547</v>
      </c>
      <c r="D374" s="13" t="s">
        <v>132</v>
      </c>
      <c r="E374" s="23" t="s">
        <v>135</v>
      </c>
      <c r="F374" s="23" t="s">
        <v>135</v>
      </c>
      <c r="G374" s="23">
        <v>16657</v>
      </c>
      <c r="H374" s="23">
        <v>17195</v>
      </c>
      <c r="I374" s="23">
        <v>17809</v>
      </c>
      <c r="J374" s="65">
        <v>18542</v>
      </c>
      <c r="K374" s="65">
        <f>5992+4786+3225+2254+3086</f>
        <v>19343</v>
      </c>
      <c r="L374" s="23" t="s">
        <v>135</v>
      </c>
      <c r="M374" s="23"/>
      <c r="N374" s="23"/>
      <c r="O374" s="58" t="s">
        <v>176</v>
      </c>
      <c r="P374" s="14"/>
    </row>
    <row r="375" spans="1:16" s="62" customFormat="1" ht="19.5" thickBot="1">
      <c r="A375" s="33">
        <v>58</v>
      </c>
      <c r="B375" s="13" t="s">
        <v>110</v>
      </c>
      <c r="C375" s="14" t="s">
        <v>548</v>
      </c>
      <c r="D375" s="13" t="s">
        <v>132</v>
      </c>
      <c r="E375" s="23" t="s">
        <v>135</v>
      </c>
      <c r="F375" s="23" t="s">
        <v>135</v>
      </c>
      <c r="G375" s="23">
        <v>4043</v>
      </c>
      <c r="H375" s="23">
        <v>4232</v>
      </c>
      <c r="I375" s="23">
        <v>4392</v>
      </c>
      <c r="J375" s="65">
        <v>4637</v>
      </c>
      <c r="K375" s="65">
        <f>1585+1189+798+588+699</f>
        <v>4859</v>
      </c>
      <c r="L375" s="23" t="s">
        <v>135</v>
      </c>
      <c r="M375" s="23"/>
      <c r="N375" s="23"/>
      <c r="O375" s="58" t="s">
        <v>176</v>
      </c>
      <c r="P375" s="14"/>
    </row>
    <row r="376" spans="1:16" s="62" customFormat="1" ht="19.5" thickBot="1">
      <c r="A376" s="33">
        <v>58</v>
      </c>
      <c r="B376" s="13" t="s">
        <v>110</v>
      </c>
      <c r="C376" s="14" t="s">
        <v>549</v>
      </c>
      <c r="D376" s="13" t="s">
        <v>132</v>
      </c>
      <c r="E376" s="23" t="s">
        <v>135</v>
      </c>
      <c r="F376" s="23" t="s">
        <v>135</v>
      </c>
      <c r="G376" s="23">
        <v>1329</v>
      </c>
      <c r="H376" s="23">
        <v>1420</v>
      </c>
      <c r="I376" s="23">
        <v>1506</v>
      </c>
      <c r="J376" s="65">
        <v>1609</v>
      </c>
      <c r="K376" s="65">
        <f>671+400+274+153+197</f>
        <v>1695</v>
      </c>
      <c r="L376" s="23" t="s">
        <v>135</v>
      </c>
      <c r="M376" s="23"/>
      <c r="N376" s="23"/>
      <c r="O376" s="58" t="s">
        <v>176</v>
      </c>
      <c r="P376" s="14"/>
    </row>
    <row r="377" spans="1:16" s="62" customFormat="1" ht="19.5" thickBot="1">
      <c r="A377" s="33">
        <v>58</v>
      </c>
      <c r="B377" s="13" t="s">
        <v>110</v>
      </c>
      <c r="C377" s="14" t="s">
        <v>550</v>
      </c>
      <c r="D377" s="13" t="s">
        <v>132</v>
      </c>
      <c r="E377" s="23" t="s">
        <v>135</v>
      </c>
      <c r="F377" s="23" t="s">
        <v>135</v>
      </c>
      <c r="G377" s="23">
        <v>8070</v>
      </c>
      <c r="H377" s="23">
        <v>8271</v>
      </c>
      <c r="I377" s="23">
        <v>8575</v>
      </c>
      <c r="J377" s="65">
        <v>9001</v>
      </c>
      <c r="K377" s="65">
        <f>2831+2331+1606+1177+1424</f>
        <v>9369</v>
      </c>
      <c r="L377" s="23" t="s">
        <v>135</v>
      </c>
      <c r="M377" s="23"/>
      <c r="N377" s="23"/>
      <c r="O377" s="58" t="s">
        <v>176</v>
      </c>
      <c r="P377" s="14"/>
    </row>
    <row r="378" spans="1:16" s="62" customFormat="1" ht="19.5" thickBot="1">
      <c r="A378" s="33">
        <v>58</v>
      </c>
      <c r="B378" s="13" t="s">
        <v>110</v>
      </c>
      <c r="C378" s="14" t="s">
        <v>551</v>
      </c>
      <c r="D378" s="13" t="s">
        <v>132</v>
      </c>
      <c r="E378" s="23" t="s">
        <v>135</v>
      </c>
      <c r="F378" s="23" t="s">
        <v>135</v>
      </c>
      <c r="G378" s="23">
        <v>7397</v>
      </c>
      <c r="H378" s="23">
        <v>7575</v>
      </c>
      <c r="I378" s="23">
        <v>7841</v>
      </c>
      <c r="J378" s="65">
        <v>8133</v>
      </c>
      <c r="K378" s="65">
        <f>2649+2304+1365+1031+1176</f>
        <v>8525</v>
      </c>
      <c r="L378" s="23" t="s">
        <v>135</v>
      </c>
      <c r="M378" s="23"/>
      <c r="N378" s="23"/>
      <c r="O378" s="58" t="s">
        <v>176</v>
      </c>
      <c r="P378" s="14"/>
    </row>
    <row r="379" spans="1:16" s="62" customFormat="1" ht="19.5" thickBot="1">
      <c r="A379" s="33">
        <v>58</v>
      </c>
      <c r="B379" s="13" t="s">
        <v>110</v>
      </c>
      <c r="C379" s="14" t="s">
        <v>552</v>
      </c>
      <c r="D379" s="13" t="s">
        <v>132</v>
      </c>
      <c r="E379" s="23" t="s">
        <v>135</v>
      </c>
      <c r="F379" s="23" t="s">
        <v>135</v>
      </c>
      <c r="G379" s="23">
        <v>3990</v>
      </c>
      <c r="H379" s="23">
        <v>4129</v>
      </c>
      <c r="I379" s="23">
        <v>4281</v>
      </c>
      <c r="J379" s="65">
        <v>4426</v>
      </c>
      <c r="K379" s="65">
        <f>1510+1234+763+535+598</f>
        <v>4640</v>
      </c>
      <c r="L379" s="23" t="s">
        <v>135</v>
      </c>
      <c r="M379" s="23"/>
      <c r="N379" s="23"/>
      <c r="O379" s="58" t="s">
        <v>176</v>
      </c>
      <c r="P379" s="14"/>
    </row>
    <row r="380" spans="1:16" s="62" customFormat="1" ht="19.5" thickBot="1">
      <c r="A380" s="33">
        <v>58</v>
      </c>
      <c r="B380" s="13" t="s">
        <v>110</v>
      </c>
      <c r="C380" s="14" t="s">
        <v>553</v>
      </c>
      <c r="D380" s="13" t="s">
        <v>132</v>
      </c>
      <c r="E380" s="23" t="s">
        <v>135</v>
      </c>
      <c r="F380" s="23" t="s">
        <v>135</v>
      </c>
      <c r="G380" s="23">
        <v>3682</v>
      </c>
      <c r="H380" s="23">
        <v>3808</v>
      </c>
      <c r="I380" s="23">
        <v>3925</v>
      </c>
      <c r="J380" s="65">
        <v>4117</v>
      </c>
      <c r="K380" s="65">
        <f>1398+1155+722+498+555</f>
        <v>4328</v>
      </c>
      <c r="L380" s="23" t="s">
        <v>135</v>
      </c>
      <c r="M380" s="23"/>
      <c r="N380" s="23"/>
      <c r="O380" s="58" t="s">
        <v>176</v>
      </c>
      <c r="P380" s="14"/>
    </row>
    <row r="381" spans="1:16" s="62" customFormat="1" ht="19.5" thickBot="1">
      <c r="A381" s="33">
        <v>58</v>
      </c>
      <c r="B381" s="13" t="s">
        <v>110</v>
      </c>
      <c r="C381" s="14" t="s">
        <v>554</v>
      </c>
      <c r="D381" s="13" t="s">
        <v>132</v>
      </c>
      <c r="E381" s="23" t="s">
        <v>135</v>
      </c>
      <c r="F381" s="23" t="s">
        <v>135</v>
      </c>
      <c r="G381" s="23">
        <v>4758</v>
      </c>
      <c r="H381" s="23">
        <v>4839</v>
      </c>
      <c r="I381" s="23">
        <v>4970</v>
      </c>
      <c r="J381" s="65">
        <v>5122</v>
      </c>
      <c r="K381" s="65">
        <f>1619+1369+908+668+848</f>
        <v>5412</v>
      </c>
      <c r="L381" s="23" t="s">
        <v>135</v>
      </c>
      <c r="M381" s="23"/>
      <c r="N381" s="23"/>
      <c r="O381" s="58" t="s">
        <v>176</v>
      </c>
      <c r="P381" s="14"/>
    </row>
    <row r="382" spans="1:16" ht="19.5" thickBot="1">
      <c r="A382" s="47">
        <v>59</v>
      </c>
      <c r="B382" s="5" t="s">
        <v>110</v>
      </c>
      <c r="C382" s="2" t="s">
        <v>52</v>
      </c>
      <c r="D382" s="5" t="s">
        <v>141</v>
      </c>
      <c r="E382" s="22" t="s">
        <v>135</v>
      </c>
      <c r="F382" s="24" t="s">
        <v>135</v>
      </c>
      <c r="G382" s="28">
        <v>0.63</v>
      </c>
      <c r="H382" s="28">
        <v>4</v>
      </c>
      <c r="I382" s="28">
        <v>0.34</v>
      </c>
      <c r="J382" s="80">
        <v>0.32</v>
      </c>
      <c r="K382" s="80">
        <v>0.57999999999999996</v>
      </c>
      <c r="L382" s="105">
        <v>0.23948917932130176</v>
      </c>
      <c r="M382" s="22"/>
      <c r="N382" s="22"/>
      <c r="O382" s="57" t="s">
        <v>176</v>
      </c>
      <c r="P382" s="2"/>
    </row>
    <row r="383" spans="1:16" s="17" customFormat="1" ht="19.5" thickBot="1">
      <c r="A383" s="47">
        <v>59</v>
      </c>
      <c r="B383" s="15" t="s">
        <v>110</v>
      </c>
      <c r="C383" s="16" t="s">
        <v>568</v>
      </c>
      <c r="D383" s="5" t="s">
        <v>141</v>
      </c>
      <c r="E383" s="24" t="s">
        <v>135</v>
      </c>
      <c r="F383" s="24" t="s">
        <v>135</v>
      </c>
      <c r="G383" s="30">
        <v>0.93</v>
      </c>
      <c r="H383" s="30">
        <v>4.3099999999999996</v>
      </c>
      <c r="I383" s="30">
        <v>0.68</v>
      </c>
      <c r="J383" s="81">
        <v>0.31</v>
      </c>
      <c r="K383" s="81">
        <v>0.94</v>
      </c>
      <c r="L383" s="105">
        <v>0.13587270750942437</v>
      </c>
      <c r="M383" s="24"/>
      <c r="N383" s="24"/>
      <c r="O383" s="57" t="s">
        <v>176</v>
      </c>
      <c r="P383" s="16"/>
    </row>
    <row r="384" spans="1:16" s="17" customFormat="1" ht="19.5" thickBot="1">
      <c r="A384" s="47">
        <v>59</v>
      </c>
      <c r="B384" s="15" t="s">
        <v>110</v>
      </c>
      <c r="C384" s="16" t="s">
        <v>569</v>
      </c>
      <c r="D384" s="5" t="s">
        <v>141</v>
      </c>
      <c r="E384" s="24" t="s">
        <v>135</v>
      </c>
      <c r="F384" s="24" t="s">
        <v>135</v>
      </c>
      <c r="G384" s="30">
        <v>0.87</v>
      </c>
      <c r="H384" s="30">
        <v>16.52</v>
      </c>
      <c r="I384" s="30">
        <v>0.7</v>
      </c>
      <c r="J384" s="81">
        <v>0.82</v>
      </c>
      <c r="K384" s="81">
        <v>0.91</v>
      </c>
      <c r="L384" s="105">
        <v>0.58989645434577975</v>
      </c>
      <c r="M384" s="24"/>
      <c r="N384" s="24"/>
      <c r="O384" s="57" t="s">
        <v>176</v>
      </c>
      <c r="P384" s="16"/>
    </row>
    <row r="385" spans="1:16" s="17" customFormat="1" ht="19.5" thickBot="1">
      <c r="A385" s="47">
        <v>59</v>
      </c>
      <c r="B385" s="15" t="s">
        <v>110</v>
      </c>
      <c r="C385" s="16" t="s">
        <v>570</v>
      </c>
      <c r="D385" s="5" t="s">
        <v>141</v>
      </c>
      <c r="E385" s="24" t="s">
        <v>135</v>
      </c>
      <c r="F385" s="24" t="s">
        <v>135</v>
      </c>
      <c r="G385" s="30">
        <v>0.41</v>
      </c>
      <c r="H385" s="30">
        <v>0.37</v>
      </c>
      <c r="I385" s="30">
        <v>0.28999999999999998</v>
      </c>
      <c r="J385" s="81">
        <v>0.2</v>
      </c>
      <c r="K385" s="81">
        <v>0.2</v>
      </c>
      <c r="L385" s="105">
        <v>0.11467690650357062</v>
      </c>
      <c r="M385" s="24"/>
      <c r="N385" s="24"/>
      <c r="O385" s="57" t="s">
        <v>176</v>
      </c>
      <c r="P385" s="16"/>
    </row>
    <row r="386" spans="1:16" s="17" customFormat="1" ht="19.5" thickBot="1">
      <c r="A386" s="47">
        <v>59</v>
      </c>
      <c r="B386" s="15" t="s">
        <v>110</v>
      </c>
      <c r="C386" s="16" t="s">
        <v>571</v>
      </c>
      <c r="D386" s="5" t="s">
        <v>141</v>
      </c>
      <c r="E386" s="24" t="s">
        <v>135</v>
      </c>
      <c r="F386" s="24" t="s">
        <v>135</v>
      </c>
      <c r="G386" s="30">
        <v>0.74</v>
      </c>
      <c r="H386" s="30">
        <v>3.95</v>
      </c>
      <c r="I386" s="30">
        <v>0.38</v>
      </c>
      <c r="J386" s="81">
        <v>0.41</v>
      </c>
      <c r="K386" s="81">
        <v>0.4</v>
      </c>
      <c r="L386" s="105">
        <v>0.36583544870837686</v>
      </c>
      <c r="M386" s="24"/>
      <c r="N386" s="24"/>
      <c r="O386" s="57" t="s">
        <v>176</v>
      </c>
      <c r="P386" s="16"/>
    </row>
    <row r="387" spans="1:16" s="17" customFormat="1" ht="19.5" thickBot="1">
      <c r="A387" s="47">
        <v>59</v>
      </c>
      <c r="B387" s="15" t="s">
        <v>110</v>
      </c>
      <c r="C387" s="16" t="s">
        <v>572</v>
      </c>
      <c r="D387" s="5" t="s">
        <v>141</v>
      </c>
      <c r="E387" s="24" t="s">
        <v>135</v>
      </c>
      <c r="F387" s="24" t="s">
        <v>135</v>
      </c>
      <c r="G387" s="30">
        <v>0.27</v>
      </c>
      <c r="H387" s="30">
        <v>0.43</v>
      </c>
      <c r="I387" s="63">
        <v>-0.11</v>
      </c>
      <c r="J387" s="81">
        <v>0.18</v>
      </c>
      <c r="K387" s="81">
        <v>0.03</v>
      </c>
      <c r="L387" s="105">
        <v>-0.13489340488548723</v>
      </c>
      <c r="M387" s="24"/>
      <c r="N387" s="24"/>
      <c r="O387" s="57" t="s">
        <v>176</v>
      </c>
      <c r="P387" s="16"/>
    </row>
    <row r="388" spans="1:16" s="17" customFormat="1" ht="19.5" thickBot="1">
      <c r="A388" s="47">
        <v>59</v>
      </c>
      <c r="B388" s="15" t="s">
        <v>110</v>
      </c>
      <c r="C388" s="16" t="s">
        <v>573</v>
      </c>
      <c r="D388" s="5" t="s">
        <v>141</v>
      </c>
      <c r="E388" s="24" t="s">
        <v>135</v>
      </c>
      <c r="F388" s="24" t="s">
        <v>135</v>
      </c>
      <c r="G388" s="30">
        <v>0.12</v>
      </c>
      <c r="H388" s="30">
        <v>0.66</v>
      </c>
      <c r="I388" s="30">
        <v>0.08</v>
      </c>
      <c r="J388" s="81">
        <v>0.28999999999999998</v>
      </c>
      <c r="K388" s="81">
        <v>0.27</v>
      </c>
      <c r="L388" s="105">
        <v>0.19350418487519444</v>
      </c>
      <c r="M388" s="24"/>
      <c r="N388" s="24"/>
      <c r="O388" s="57" t="s">
        <v>176</v>
      </c>
      <c r="P388" s="16"/>
    </row>
    <row r="389" spans="1:16" s="17" customFormat="1" ht="19.5" thickBot="1">
      <c r="A389" s="47">
        <v>59</v>
      </c>
      <c r="B389" s="15" t="s">
        <v>110</v>
      </c>
      <c r="C389" s="16" t="s">
        <v>574</v>
      </c>
      <c r="D389" s="5" t="s">
        <v>141</v>
      </c>
      <c r="E389" s="24" t="s">
        <v>135</v>
      </c>
      <c r="F389" s="24" t="s">
        <v>135</v>
      </c>
      <c r="G389" s="30">
        <v>0.98</v>
      </c>
      <c r="H389" s="30">
        <v>12.72</v>
      </c>
      <c r="I389" s="30">
        <v>0.93</v>
      </c>
      <c r="J389" s="81">
        <v>1.01</v>
      </c>
      <c r="K389" s="81">
        <v>0.77</v>
      </c>
      <c r="L389" s="105">
        <v>0.51600041045487199</v>
      </c>
      <c r="M389" s="24"/>
      <c r="N389" s="24"/>
      <c r="O389" s="57" t="s">
        <v>176</v>
      </c>
      <c r="P389" s="16"/>
    </row>
    <row r="390" spans="1:16" s="17" customFormat="1" ht="19.5" thickBot="1">
      <c r="A390" s="47">
        <v>59</v>
      </c>
      <c r="B390" s="15" t="s">
        <v>110</v>
      </c>
      <c r="C390" s="16" t="s">
        <v>575</v>
      </c>
      <c r="D390" s="5" t="s">
        <v>141</v>
      </c>
      <c r="E390" s="24" t="s">
        <v>135</v>
      </c>
      <c r="F390" s="24" t="s">
        <v>135</v>
      </c>
      <c r="G390" s="30">
        <v>1.5</v>
      </c>
      <c r="H390" s="30">
        <v>17.350000000000001</v>
      </c>
      <c r="I390" s="30">
        <v>1.33</v>
      </c>
      <c r="J390" s="81">
        <v>1.67</v>
      </c>
      <c r="K390" s="81">
        <v>1.67</v>
      </c>
      <c r="L390" s="105">
        <v>1.6215539370160903</v>
      </c>
      <c r="M390" s="24"/>
      <c r="N390" s="24"/>
      <c r="O390" s="57" t="s">
        <v>176</v>
      </c>
      <c r="P390" s="16"/>
    </row>
    <row r="391" spans="1:16" s="17" customFormat="1" ht="19.5" thickBot="1">
      <c r="A391" s="47">
        <v>59</v>
      </c>
      <c r="B391" s="15" t="s">
        <v>110</v>
      </c>
      <c r="C391" s="16" t="s">
        <v>576</v>
      </c>
      <c r="D391" s="5" t="s">
        <v>141</v>
      </c>
      <c r="E391" s="24" t="s">
        <v>135</v>
      </c>
      <c r="F391" s="24" t="s">
        <v>135</v>
      </c>
      <c r="G391" s="30">
        <v>0.57999999999999996</v>
      </c>
      <c r="H391" s="30">
        <v>0.28999999999999998</v>
      </c>
      <c r="I391" s="30">
        <v>-0.18</v>
      </c>
      <c r="J391" s="81">
        <v>-0.03</v>
      </c>
      <c r="K391" s="81">
        <v>-0.05</v>
      </c>
      <c r="L391" s="105">
        <v>-0.17648273660890298</v>
      </c>
      <c r="M391" s="24"/>
      <c r="N391" s="24"/>
      <c r="O391" s="57" t="s">
        <v>176</v>
      </c>
      <c r="P391" s="16"/>
    </row>
    <row r="392" spans="1:16" s="17" customFormat="1" ht="19.5" thickBot="1">
      <c r="A392" s="47">
        <v>59</v>
      </c>
      <c r="B392" s="15" t="s">
        <v>110</v>
      </c>
      <c r="C392" s="16" t="s">
        <v>577</v>
      </c>
      <c r="D392" s="5" t="s">
        <v>141</v>
      </c>
      <c r="E392" s="24" t="s">
        <v>135</v>
      </c>
      <c r="F392" s="24" t="s">
        <v>135</v>
      </c>
      <c r="G392" s="30">
        <v>0.66</v>
      </c>
      <c r="H392" s="30">
        <v>0.52</v>
      </c>
      <c r="I392" s="30">
        <v>0.25</v>
      </c>
      <c r="J392" s="81">
        <v>-0.44</v>
      </c>
      <c r="K392" s="81">
        <v>1.23</v>
      </c>
      <c r="L392" s="105">
        <v>0.486973878927625</v>
      </c>
      <c r="M392" s="24"/>
      <c r="N392" s="24"/>
      <c r="O392" s="57" t="s">
        <v>176</v>
      </c>
      <c r="P392" s="16"/>
    </row>
    <row r="393" spans="1:16" s="17" customFormat="1" ht="19.5" thickBot="1">
      <c r="A393" s="47">
        <v>59</v>
      </c>
      <c r="B393" s="15" t="s">
        <v>110</v>
      </c>
      <c r="C393" s="16" t="s">
        <v>578</v>
      </c>
      <c r="D393" s="5" t="s">
        <v>141</v>
      </c>
      <c r="E393" s="24" t="s">
        <v>135</v>
      </c>
      <c r="F393" s="24" t="s">
        <v>135</v>
      </c>
      <c r="G393" s="30">
        <v>0.85</v>
      </c>
      <c r="H393" s="30">
        <v>1.1499999999999999</v>
      </c>
      <c r="I393" s="30">
        <v>0.05</v>
      </c>
      <c r="J393" s="81">
        <v>0.27</v>
      </c>
      <c r="K393" s="81">
        <v>0.26</v>
      </c>
      <c r="L393" s="105">
        <v>0.3486446439466574</v>
      </c>
      <c r="M393" s="24"/>
      <c r="N393" s="24"/>
      <c r="O393" s="57" t="s">
        <v>176</v>
      </c>
      <c r="P393" s="16"/>
    </row>
    <row r="394" spans="1:16" s="17" customFormat="1" ht="19.5" thickBot="1">
      <c r="A394" s="47">
        <v>59</v>
      </c>
      <c r="B394" s="15" t="s">
        <v>110</v>
      </c>
      <c r="C394" s="16" t="s">
        <v>579</v>
      </c>
      <c r="D394" s="5" t="s">
        <v>141</v>
      </c>
      <c r="E394" s="24" t="s">
        <v>135</v>
      </c>
      <c r="F394" s="24" t="s">
        <v>135</v>
      </c>
      <c r="G394" s="30">
        <v>0.43</v>
      </c>
      <c r="H394" s="30">
        <v>0.81</v>
      </c>
      <c r="I394" s="30">
        <v>-0.05</v>
      </c>
      <c r="J394" s="81">
        <v>0.04</v>
      </c>
      <c r="K394" s="81">
        <v>0.21</v>
      </c>
      <c r="L394" s="105">
        <v>0.40089086859688194</v>
      </c>
      <c r="M394" s="24"/>
      <c r="N394" s="24"/>
      <c r="O394" s="57" t="s">
        <v>176</v>
      </c>
      <c r="P394" s="16"/>
    </row>
    <row r="395" spans="1:16" s="17" customFormat="1" ht="19.5" thickBot="1">
      <c r="A395" s="47">
        <v>59</v>
      </c>
      <c r="B395" s="15" t="s">
        <v>110</v>
      </c>
      <c r="C395" s="16" t="s">
        <v>580</v>
      </c>
      <c r="D395" s="5" t="s">
        <v>141</v>
      </c>
      <c r="E395" s="24" t="s">
        <v>135</v>
      </c>
      <c r="F395" s="24" t="s">
        <v>135</v>
      </c>
      <c r="G395" s="30">
        <v>0.62</v>
      </c>
      <c r="H395" s="30">
        <v>0.78</v>
      </c>
      <c r="I395" s="30">
        <v>-0.31</v>
      </c>
      <c r="J395" s="81">
        <v>-0.75</v>
      </c>
      <c r="K395" s="81">
        <v>0.83</v>
      </c>
      <c r="L395" s="105">
        <v>2.9118863199580687E-2</v>
      </c>
      <c r="M395" s="24"/>
      <c r="N395" s="24"/>
      <c r="O395" s="57" t="s">
        <v>176</v>
      </c>
      <c r="P395" s="16"/>
    </row>
    <row r="396" spans="1:16" s="62" customFormat="1" ht="19.5" thickBot="1">
      <c r="A396" s="33">
        <v>60</v>
      </c>
      <c r="B396" s="13" t="s">
        <v>110</v>
      </c>
      <c r="C396" s="14" t="s">
        <v>53</v>
      </c>
      <c r="D396" s="20" t="s">
        <v>142</v>
      </c>
      <c r="E396" s="23" t="s">
        <v>135</v>
      </c>
      <c r="F396" s="23" t="s">
        <v>135</v>
      </c>
      <c r="G396" s="27">
        <v>43</v>
      </c>
      <c r="H396" s="27">
        <v>45</v>
      </c>
      <c r="I396" s="27">
        <v>45</v>
      </c>
      <c r="J396" s="79">
        <v>46</v>
      </c>
      <c r="K396" s="79">
        <v>45.84</v>
      </c>
      <c r="L396" s="23" t="s">
        <v>135</v>
      </c>
      <c r="M396" s="23"/>
      <c r="N396" s="23"/>
      <c r="O396" s="58" t="s">
        <v>176</v>
      </c>
      <c r="P396" s="14"/>
    </row>
    <row r="397" spans="1:16" s="62" customFormat="1" ht="19.5" thickBot="1">
      <c r="A397" s="33">
        <v>60</v>
      </c>
      <c r="B397" s="13" t="s">
        <v>110</v>
      </c>
      <c r="C397" s="14" t="s">
        <v>581</v>
      </c>
      <c r="D397" s="20" t="s">
        <v>142</v>
      </c>
      <c r="E397" s="23" t="s">
        <v>135</v>
      </c>
      <c r="F397" s="23" t="s">
        <v>135</v>
      </c>
      <c r="G397" s="23">
        <v>131</v>
      </c>
      <c r="H397" s="23">
        <v>137</v>
      </c>
      <c r="I397" s="23">
        <v>138</v>
      </c>
      <c r="J397" s="65">
        <v>139</v>
      </c>
      <c r="K397" s="79">
        <v>45.84</v>
      </c>
      <c r="L397" s="23" t="s">
        <v>135</v>
      </c>
      <c r="M397" s="23"/>
      <c r="N397" s="23"/>
      <c r="O397" s="58" t="s">
        <v>176</v>
      </c>
      <c r="P397" s="14"/>
    </row>
    <row r="398" spans="1:16" s="62" customFormat="1" ht="19.5" thickBot="1">
      <c r="A398" s="33">
        <v>60</v>
      </c>
      <c r="B398" s="13" t="s">
        <v>110</v>
      </c>
      <c r="C398" s="14" t="s">
        <v>582</v>
      </c>
      <c r="D398" s="20" t="s">
        <v>142</v>
      </c>
      <c r="E398" s="23" t="s">
        <v>135</v>
      </c>
      <c r="F398" s="23" t="s">
        <v>135</v>
      </c>
      <c r="G398" s="23">
        <v>19</v>
      </c>
      <c r="H398" s="23">
        <v>23</v>
      </c>
      <c r="I398" s="23">
        <v>23</v>
      </c>
      <c r="J398" s="65">
        <v>23</v>
      </c>
      <c r="K398" s="79">
        <v>139.9</v>
      </c>
      <c r="L398" s="23" t="s">
        <v>135</v>
      </c>
      <c r="M398" s="23"/>
      <c r="N398" s="23"/>
      <c r="O398" s="58" t="s">
        <v>176</v>
      </c>
      <c r="P398" s="14"/>
    </row>
    <row r="399" spans="1:16" s="62" customFormat="1" ht="19.5" thickBot="1">
      <c r="A399" s="33">
        <v>60</v>
      </c>
      <c r="B399" s="13" t="s">
        <v>110</v>
      </c>
      <c r="C399" s="14" t="s">
        <v>583</v>
      </c>
      <c r="D399" s="20" t="s">
        <v>142</v>
      </c>
      <c r="E399" s="23" t="s">
        <v>135</v>
      </c>
      <c r="F399" s="23" t="s">
        <v>135</v>
      </c>
      <c r="G399" s="23">
        <v>58</v>
      </c>
      <c r="H399" s="23">
        <v>59</v>
      </c>
      <c r="I399" s="23">
        <v>59</v>
      </c>
      <c r="J399" s="65">
        <v>59</v>
      </c>
      <c r="K399" s="79">
        <v>23.36</v>
      </c>
      <c r="L399" s="23" t="s">
        <v>135</v>
      </c>
      <c r="M399" s="23"/>
      <c r="N399" s="23"/>
      <c r="O399" s="58" t="s">
        <v>176</v>
      </c>
      <c r="P399" s="14"/>
    </row>
    <row r="400" spans="1:16" s="62" customFormat="1" ht="19.5" thickBot="1">
      <c r="A400" s="33">
        <v>60</v>
      </c>
      <c r="B400" s="13" t="s">
        <v>110</v>
      </c>
      <c r="C400" s="14" t="s">
        <v>584</v>
      </c>
      <c r="D400" s="20" t="s">
        <v>142</v>
      </c>
      <c r="E400" s="23" t="s">
        <v>135</v>
      </c>
      <c r="F400" s="23" t="s">
        <v>135</v>
      </c>
      <c r="G400" s="23">
        <v>7</v>
      </c>
      <c r="H400" s="23">
        <v>8</v>
      </c>
      <c r="I400" s="23">
        <v>8</v>
      </c>
      <c r="J400" s="65">
        <v>8</v>
      </c>
      <c r="K400" s="79">
        <v>59.5</v>
      </c>
      <c r="L400" s="23" t="s">
        <v>135</v>
      </c>
      <c r="M400" s="23"/>
      <c r="N400" s="23"/>
      <c r="O400" s="58" t="s">
        <v>176</v>
      </c>
      <c r="P400" s="14"/>
    </row>
    <row r="401" spans="1:16" s="62" customFormat="1" ht="19.5" thickBot="1">
      <c r="A401" s="33">
        <v>60</v>
      </c>
      <c r="B401" s="13" t="s">
        <v>110</v>
      </c>
      <c r="C401" s="14" t="s">
        <v>585</v>
      </c>
      <c r="D401" s="20" t="s">
        <v>142</v>
      </c>
      <c r="E401" s="23" t="s">
        <v>135</v>
      </c>
      <c r="F401" s="23" t="s">
        <v>135</v>
      </c>
      <c r="G401" s="23">
        <v>398</v>
      </c>
      <c r="H401" s="23">
        <v>400</v>
      </c>
      <c r="I401" s="23">
        <v>399</v>
      </c>
      <c r="J401" s="65">
        <v>400</v>
      </c>
      <c r="K401" s="79">
        <v>8.1300000000000008</v>
      </c>
      <c r="L401" s="23" t="s">
        <v>135</v>
      </c>
      <c r="M401" s="23"/>
      <c r="N401" s="23"/>
      <c r="O401" s="58" t="s">
        <v>176</v>
      </c>
      <c r="P401" s="14"/>
    </row>
    <row r="402" spans="1:16" s="62" customFormat="1" ht="19.5" thickBot="1">
      <c r="A402" s="33">
        <v>60</v>
      </c>
      <c r="B402" s="13" t="s">
        <v>110</v>
      </c>
      <c r="C402" s="14" t="s">
        <v>586</v>
      </c>
      <c r="D402" s="20" t="s">
        <v>142</v>
      </c>
      <c r="E402" s="23" t="s">
        <v>135</v>
      </c>
      <c r="F402" s="23" t="s">
        <v>135</v>
      </c>
      <c r="G402" s="23">
        <v>174</v>
      </c>
      <c r="H402" s="23">
        <v>176</v>
      </c>
      <c r="I402" s="23">
        <v>176</v>
      </c>
      <c r="J402" s="65">
        <v>176</v>
      </c>
      <c r="K402" s="79">
        <v>400.23</v>
      </c>
      <c r="L402" s="23" t="s">
        <v>135</v>
      </c>
      <c r="M402" s="23"/>
      <c r="N402" s="23"/>
      <c r="O402" s="58" t="s">
        <v>176</v>
      </c>
      <c r="P402" s="14"/>
    </row>
    <row r="403" spans="1:16" s="62" customFormat="1" ht="19.5" thickBot="1">
      <c r="A403" s="33">
        <v>60</v>
      </c>
      <c r="B403" s="13" t="s">
        <v>110</v>
      </c>
      <c r="C403" s="14" t="s">
        <v>587</v>
      </c>
      <c r="D403" s="20" t="s">
        <v>142</v>
      </c>
      <c r="E403" s="23" t="s">
        <v>135</v>
      </c>
      <c r="F403" s="23" t="s">
        <v>135</v>
      </c>
      <c r="G403" s="23">
        <v>16</v>
      </c>
      <c r="H403" s="23">
        <v>18</v>
      </c>
      <c r="I403" s="23">
        <v>18</v>
      </c>
      <c r="J403" s="65">
        <v>19</v>
      </c>
      <c r="K403" s="79">
        <v>176.78</v>
      </c>
      <c r="L403" s="23" t="s">
        <v>135</v>
      </c>
      <c r="M403" s="23"/>
      <c r="N403" s="23"/>
      <c r="O403" s="58" t="s">
        <v>176</v>
      </c>
      <c r="P403" s="14"/>
    </row>
    <row r="404" spans="1:16" s="62" customFormat="1" ht="19.5" thickBot="1">
      <c r="A404" s="33">
        <v>60</v>
      </c>
      <c r="B404" s="13" t="s">
        <v>110</v>
      </c>
      <c r="C404" s="14" t="s">
        <v>588</v>
      </c>
      <c r="D404" s="20" t="s">
        <v>142</v>
      </c>
      <c r="E404" s="23" t="s">
        <v>135</v>
      </c>
      <c r="F404" s="23" t="s">
        <v>135</v>
      </c>
      <c r="G404" s="23">
        <v>11</v>
      </c>
      <c r="H404" s="23">
        <v>14</v>
      </c>
      <c r="I404" s="23">
        <v>14</v>
      </c>
      <c r="J404" s="65">
        <v>14</v>
      </c>
      <c r="K404" s="79">
        <v>18.66</v>
      </c>
      <c r="L404" s="23" t="s">
        <v>135</v>
      </c>
      <c r="M404" s="23"/>
      <c r="N404" s="23"/>
      <c r="O404" s="58" t="s">
        <v>176</v>
      </c>
      <c r="P404" s="14"/>
    </row>
    <row r="405" spans="1:16" s="62" customFormat="1" ht="19.5" thickBot="1">
      <c r="A405" s="33">
        <v>60</v>
      </c>
      <c r="B405" s="13" t="s">
        <v>110</v>
      </c>
      <c r="C405" s="14" t="s">
        <v>589</v>
      </c>
      <c r="D405" s="20" t="s">
        <v>142</v>
      </c>
      <c r="E405" s="23" t="s">
        <v>135</v>
      </c>
      <c r="F405" s="23" t="s">
        <v>135</v>
      </c>
      <c r="G405" s="23">
        <v>99</v>
      </c>
      <c r="H405" s="23">
        <v>100</v>
      </c>
      <c r="I405" s="23">
        <v>99</v>
      </c>
      <c r="J405" s="65">
        <v>99</v>
      </c>
      <c r="K405" s="79">
        <v>14.31</v>
      </c>
      <c r="L405" s="23" t="s">
        <v>135</v>
      </c>
      <c r="M405" s="23"/>
      <c r="N405" s="23"/>
      <c r="O405" s="58" t="s">
        <v>176</v>
      </c>
      <c r="P405" s="14"/>
    </row>
    <row r="406" spans="1:16" s="62" customFormat="1" ht="19.5" thickBot="1">
      <c r="A406" s="33">
        <v>60</v>
      </c>
      <c r="B406" s="13" t="s">
        <v>110</v>
      </c>
      <c r="C406" s="14" t="s">
        <v>590</v>
      </c>
      <c r="D406" s="20" t="s">
        <v>142</v>
      </c>
      <c r="E406" s="23" t="s">
        <v>135</v>
      </c>
      <c r="F406" s="23" t="s">
        <v>135</v>
      </c>
      <c r="G406" s="23">
        <v>68</v>
      </c>
      <c r="H406" s="23">
        <v>69</v>
      </c>
      <c r="I406" s="23">
        <v>69</v>
      </c>
      <c r="J406" s="65">
        <v>69</v>
      </c>
      <c r="K406" s="79">
        <v>99.41</v>
      </c>
      <c r="L406" s="23" t="s">
        <v>135</v>
      </c>
      <c r="M406" s="23"/>
      <c r="N406" s="23"/>
      <c r="O406" s="58" t="s">
        <v>176</v>
      </c>
      <c r="P406" s="14"/>
    </row>
    <row r="407" spans="1:16" s="62" customFormat="1" ht="19.5" thickBot="1">
      <c r="A407" s="33">
        <v>60</v>
      </c>
      <c r="B407" s="13" t="s">
        <v>110</v>
      </c>
      <c r="C407" s="14" t="s">
        <v>591</v>
      </c>
      <c r="D407" s="20" t="s">
        <v>142</v>
      </c>
      <c r="E407" s="23" t="s">
        <v>135</v>
      </c>
      <c r="F407" s="23" t="s">
        <v>135</v>
      </c>
      <c r="G407" s="23">
        <v>41</v>
      </c>
      <c r="H407" s="23">
        <v>42</v>
      </c>
      <c r="I407" s="23">
        <v>42</v>
      </c>
      <c r="J407" s="65">
        <v>43</v>
      </c>
      <c r="K407" s="79">
        <v>69.91</v>
      </c>
      <c r="L407" s="23" t="s">
        <v>135</v>
      </c>
      <c r="M407" s="23"/>
      <c r="N407" s="23"/>
      <c r="O407" s="58" t="s">
        <v>176</v>
      </c>
      <c r="P407" s="14"/>
    </row>
    <row r="408" spans="1:16" s="62" customFormat="1" ht="19.5" thickBot="1">
      <c r="A408" s="33">
        <v>60</v>
      </c>
      <c r="B408" s="13" t="s">
        <v>110</v>
      </c>
      <c r="C408" s="14" t="s">
        <v>592</v>
      </c>
      <c r="D408" s="20" t="s">
        <v>142</v>
      </c>
      <c r="E408" s="23" t="s">
        <v>135</v>
      </c>
      <c r="F408" s="23" t="s">
        <v>135</v>
      </c>
      <c r="G408" s="23">
        <v>61</v>
      </c>
      <c r="H408" s="23">
        <v>62</v>
      </c>
      <c r="I408" s="23">
        <v>62</v>
      </c>
      <c r="J408" s="65">
        <v>62</v>
      </c>
      <c r="K408" s="79">
        <v>42.64</v>
      </c>
      <c r="L408" s="23" t="s">
        <v>135</v>
      </c>
      <c r="M408" s="23"/>
      <c r="N408" s="23"/>
      <c r="O408" s="58" t="s">
        <v>176</v>
      </c>
      <c r="P408" s="14"/>
    </row>
    <row r="409" spans="1:16" s="62" customFormat="1" ht="19.5" thickBot="1">
      <c r="A409" s="33">
        <v>60</v>
      </c>
      <c r="B409" s="13" t="s">
        <v>110</v>
      </c>
      <c r="C409" s="14" t="s">
        <v>593</v>
      </c>
      <c r="D409" s="20" t="s">
        <v>142</v>
      </c>
      <c r="E409" s="23" t="s">
        <v>135</v>
      </c>
      <c r="F409" s="23" t="s">
        <v>135</v>
      </c>
      <c r="G409" s="23">
        <v>54</v>
      </c>
      <c r="H409" s="23">
        <v>55</v>
      </c>
      <c r="I409" s="23">
        <v>55</v>
      </c>
      <c r="J409" s="65">
        <v>55</v>
      </c>
      <c r="K409" s="79">
        <v>62.58</v>
      </c>
      <c r="L409" s="23" t="s">
        <v>135</v>
      </c>
      <c r="M409" s="23"/>
      <c r="N409" s="23"/>
      <c r="O409" s="58" t="s">
        <v>176</v>
      </c>
      <c r="P409" s="14"/>
    </row>
    <row r="410" spans="1:16" ht="19.5" thickBot="1">
      <c r="A410" s="38">
        <v>61</v>
      </c>
      <c r="B410" s="5" t="s">
        <v>110</v>
      </c>
      <c r="C410" s="2" t="s">
        <v>54</v>
      </c>
      <c r="D410" s="5" t="s">
        <v>143</v>
      </c>
      <c r="E410" s="24" t="s">
        <v>135</v>
      </c>
      <c r="F410" s="24" t="s">
        <v>135</v>
      </c>
      <c r="G410" s="22">
        <v>316924</v>
      </c>
      <c r="H410" s="22">
        <v>323122</v>
      </c>
      <c r="I410" s="22">
        <v>329267</v>
      </c>
      <c r="J410" s="72">
        <v>334841</v>
      </c>
      <c r="K410" s="72">
        <v>338800</v>
      </c>
      <c r="L410" s="22" t="s">
        <v>135</v>
      </c>
      <c r="M410" s="22"/>
      <c r="N410" s="22"/>
      <c r="O410" s="57" t="s">
        <v>176</v>
      </c>
      <c r="P410" s="2"/>
    </row>
    <row r="411" spans="1:16" s="17" customFormat="1" ht="19.5" thickBot="1">
      <c r="A411" s="38">
        <v>61</v>
      </c>
      <c r="B411" s="15" t="s">
        <v>110</v>
      </c>
      <c r="C411" s="16" t="s">
        <v>594</v>
      </c>
      <c r="D411" s="5" t="s">
        <v>143</v>
      </c>
      <c r="E411" s="24" t="s">
        <v>135</v>
      </c>
      <c r="F411" s="24" t="s">
        <v>135</v>
      </c>
      <c r="G411" s="24">
        <v>70818</v>
      </c>
      <c r="H411" s="24">
        <v>72669</v>
      </c>
      <c r="I411" s="24">
        <v>74870</v>
      </c>
      <c r="J411" s="66">
        <v>75953</v>
      </c>
      <c r="K411" s="66">
        <v>77040</v>
      </c>
      <c r="L411" s="22" t="s">
        <v>135</v>
      </c>
      <c r="M411" s="24"/>
      <c r="N411" s="24"/>
      <c r="O411" s="57" t="s">
        <v>176</v>
      </c>
      <c r="P411" s="16"/>
    </row>
    <row r="412" spans="1:16" s="17" customFormat="1" ht="19.5" thickBot="1">
      <c r="A412" s="38">
        <v>61</v>
      </c>
      <c r="B412" s="15" t="s">
        <v>110</v>
      </c>
      <c r="C412" s="16" t="s">
        <v>595</v>
      </c>
      <c r="D412" s="5" t="s">
        <v>143</v>
      </c>
      <c r="E412" s="24" t="s">
        <v>135</v>
      </c>
      <c r="F412" s="24" t="s">
        <v>135</v>
      </c>
      <c r="G412" s="24">
        <v>21107</v>
      </c>
      <c r="H412" s="24">
        <v>21655</v>
      </c>
      <c r="I412" s="24">
        <v>22133</v>
      </c>
      <c r="J412" s="66">
        <v>22840</v>
      </c>
      <c r="K412" s="66">
        <v>22969</v>
      </c>
      <c r="L412" s="22" t="s">
        <v>135</v>
      </c>
      <c r="M412" s="24"/>
      <c r="N412" s="24"/>
      <c r="O412" s="57" t="s">
        <v>176</v>
      </c>
      <c r="P412" s="16"/>
    </row>
    <row r="413" spans="1:16" s="17" customFormat="1" ht="19.5" thickBot="1">
      <c r="A413" s="38">
        <v>61</v>
      </c>
      <c r="B413" s="15" t="s">
        <v>110</v>
      </c>
      <c r="C413" s="16" t="s">
        <v>596</v>
      </c>
      <c r="D413" s="5" t="s">
        <v>143</v>
      </c>
      <c r="E413" s="24" t="s">
        <v>135</v>
      </c>
      <c r="F413" s="24" t="s">
        <v>135</v>
      </c>
      <c r="G413" s="24">
        <v>20272</v>
      </c>
      <c r="H413" s="24">
        <v>20625</v>
      </c>
      <c r="I413" s="24">
        <v>20887</v>
      </c>
      <c r="J413" s="66">
        <v>21179</v>
      </c>
      <c r="K413" s="66">
        <v>21442</v>
      </c>
      <c r="L413" s="22" t="s">
        <v>135</v>
      </c>
      <c r="M413" s="24"/>
      <c r="N413" s="24"/>
      <c r="O413" s="57" t="s">
        <v>176</v>
      </c>
      <c r="P413" s="16"/>
    </row>
    <row r="414" spans="1:16" s="17" customFormat="1" ht="19.5" thickBot="1">
      <c r="A414" s="38">
        <v>61</v>
      </c>
      <c r="B414" s="15" t="s">
        <v>110</v>
      </c>
      <c r="C414" s="16" t="s">
        <v>597</v>
      </c>
      <c r="D414" s="5" t="s">
        <v>143</v>
      </c>
      <c r="E414" s="24" t="s">
        <v>135</v>
      </c>
      <c r="F414" s="24" t="s">
        <v>135</v>
      </c>
      <c r="G414" s="24">
        <v>9696</v>
      </c>
      <c r="H414" s="24">
        <v>9902</v>
      </c>
      <c r="I414" s="24">
        <v>10119</v>
      </c>
      <c r="J414" s="66">
        <v>10302</v>
      </c>
      <c r="K414" s="66">
        <v>10402</v>
      </c>
      <c r="L414" s="22" t="s">
        <v>135</v>
      </c>
      <c r="M414" s="24"/>
      <c r="N414" s="24"/>
      <c r="O414" s="57" t="s">
        <v>176</v>
      </c>
      <c r="P414" s="16"/>
    </row>
    <row r="415" spans="1:16" s="17" customFormat="1" ht="19.5" thickBot="1">
      <c r="A415" s="38">
        <v>61</v>
      </c>
      <c r="B415" s="15" t="s">
        <v>110</v>
      </c>
      <c r="C415" s="16" t="s">
        <v>598</v>
      </c>
      <c r="D415" s="5" t="s">
        <v>143</v>
      </c>
      <c r="E415" s="24" t="s">
        <v>135</v>
      </c>
      <c r="F415" s="24" t="s">
        <v>135</v>
      </c>
      <c r="G415" s="24">
        <v>45128</v>
      </c>
      <c r="H415" s="24">
        <v>45961</v>
      </c>
      <c r="I415" s="64">
        <v>46706</v>
      </c>
      <c r="J415" s="66">
        <v>47542</v>
      </c>
      <c r="K415" s="66">
        <v>48166</v>
      </c>
      <c r="L415" s="22" t="s">
        <v>135</v>
      </c>
      <c r="M415" s="24"/>
      <c r="N415" s="24"/>
      <c r="O415" s="57" t="s">
        <v>176</v>
      </c>
      <c r="P415" s="16"/>
    </row>
    <row r="416" spans="1:16" s="17" customFormat="1" ht="19.5" thickBot="1">
      <c r="A416" s="38">
        <v>61</v>
      </c>
      <c r="B416" s="15" t="s">
        <v>110</v>
      </c>
      <c r="C416" s="16" t="s">
        <v>599</v>
      </c>
      <c r="D416" s="5" t="s">
        <v>143</v>
      </c>
      <c r="E416" s="24" t="s">
        <v>135</v>
      </c>
      <c r="F416" s="24" t="s">
        <v>135</v>
      </c>
      <c r="G416" s="24">
        <v>40450</v>
      </c>
      <c r="H416" s="24">
        <v>41216</v>
      </c>
      <c r="I416" s="24">
        <v>41864</v>
      </c>
      <c r="J416" s="66">
        <v>42975</v>
      </c>
      <c r="K416" s="66">
        <v>43559</v>
      </c>
      <c r="L416" s="22" t="s">
        <v>135</v>
      </c>
      <c r="M416" s="24"/>
      <c r="N416" s="24"/>
      <c r="O416" s="57" t="s">
        <v>176</v>
      </c>
      <c r="P416" s="16"/>
    </row>
    <row r="417" spans="1:16" s="17" customFormat="1" ht="19.5" thickBot="1">
      <c r="A417" s="38">
        <v>61</v>
      </c>
      <c r="B417" s="15" t="s">
        <v>110</v>
      </c>
      <c r="C417" s="16" t="s">
        <v>600</v>
      </c>
      <c r="D417" s="5" t="s">
        <v>143</v>
      </c>
      <c r="E417" s="24" t="s">
        <v>135</v>
      </c>
      <c r="F417" s="24" t="s">
        <v>135</v>
      </c>
      <c r="G417" s="24">
        <v>27065</v>
      </c>
      <c r="H417" s="24">
        <v>27453</v>
      </c>
      <c r="I417" s="24">
        <v>27869</v>
      </c>
      <c r="J417" s="66">
        <v>28232</v>
      </c>
      <c r="K417" s="66">
        <v>28494</v>
      </c>
      <c r="L417" s="22" t="s">
        <v>135</v>
      </c>
      <c r="M417" s="24"/>
      <c r="N417" s="24"/>
      <c r="O417" s="57" t="s">
        <v>176</v>
      </c>
      <c r="P417" s="16"/>
    </row>
    <row r="418" spans="1:16" s="17" customFormat="1" ht="19.5" thickBot="1">
      <c r="A418" s="38">
        <v>61</v>
      </c>
      <c r="B418" s="15" t="s">
        <v>110</v>
      </c>
      <c r="C418" s="16" t="s">
        <v>601</v>
      </c>
      <c r="D418" s="5" t="s">
        <v>143</v>
      </c>
      <c r="E418" s="24" t="s">
        <v>135</v>
      </c>
      <c r="F418" s="24" t="s">
        <v>135</v>
      </c>
      <c r="G418" s="24">
        <v>13854</v>
      </c>
      <c r="H418" s="24">
        <v>13968</v>
      </c>
      <c r="I418" s="24">
        <v>14116</v>
      </c>
      <c r="J418" s="66">
        <v>14235</v>
      </c>
      <c r="K418" s="66">
        <v>14405</v>
      </c>
      <c r="L418" s="22" t="s">
        <v>135</v>
      </c>
      <c r="M418" s="24"/>
      <c r="N418" s="24"/>
      <c r="O418" s="57" t="s">
        <v>176</v>
      </c>
      <c r="P418" s="16"/>
    </row>
    <row r="419" spans="1:16" s="17" customFormat="1" ht="19.5" thickBot="1">
      <c r="A419" s="38">
        <v>61</v>
      </c>
      <c r="B419" s="15" t="s">
        <v>110</v>
      </c>
      <c r="C419" s="16" t="s">
        <v>602</v>
      </c>
      <c r="D419" s="5" t="s">
        <v>143</v>
      </c>
      <c r="E419" s="24" t="s">
        <v>135</v>
      </c>
      <c r="F419" s="24" t="s">
        <v>135</v>
      </c>
      <c r="G419" s="24">
        <v>17351</v>
      </c>
      <c r="H419" s="24">
        <v>17658</v>
      </c>
      <c r="I419" s="24">
        <v>17903</v>
      </c>
      <c r="J419" s="66">
        <v>18107</v>
      </c>
      <c r="K419" s="66">
        <v>18289</v>
      </c>
      <c r="L419" s="22" t="s">
        <v>135</v>
      </c>
      <c r="M419" s="24"/>
      <c r="N419" s="24"/>
      <c r="O419" s="57" t="s">
        <v>176</v>
      </c>
      <c r="P419" s="16"/>
    </row>
    <row r="420" spans="1:16" s="17" customFormat="1" ht="19.5" thickBot="1">
      <c r="A420" s="38">
        <v>61</v>
      </c>
      <c r="B420" s="15" t="s">
        <v>110</v>
      </c>
      <c r="C420" s="16" t="s">
        <v>603</v>
      </c>
      <c r="D420" s="5" t="s">
        <v>143</v>
      </c>
      <c r="E420" s="24" t="s">
        <v>135</v>
      </c>
      <c r="F420" s="24" t="s">
        <v>135</v>
      </c>
      <c r="G420" s="24">
        <v>18673</v>
      </c>
      <c r="H420" s="24">
        <v>18945</v>
      </c>
      <c r="I420" s="24">
        <v>19249</v>
      </c>
      <c r="J420" s="66">
        <v>19545</v>
      </c>
      <c r="K420" s="66">
        <v>19791</v>
      </c>
      <c r="L420" s="22" t="s">
        <v>135</v>
      </c>
      <c r="M420" s="24"/>
      <c r="N420" s="24"/>
      <c r="O420" s="57" t="s">
        <v>176</v>
      </c>
      <c r="P420" s="16"/>
    </row>
    <row r="421" spans="1:16" s="17" customFormat="1" ht="19.5" thickBot="1">
      <c r="A421" s="38">
        <v>61</v>
      </c>
      <c r="B421" s="15" t="s">
        <v>110</v>
      </c>
      <c r="C421" s="16" t="s">
        <v>604</v>
      </c>
      <c r="D421" s="5" t="s">
        <v>143</v>
      </c>
      <c r="E421" s="24" t="s">
        <v>135</v>
      </c>
      <c r="F421" s="24" t="s">
        <v>135</v>
      </c>
      <c r="G421" s="24">
        <v>11220</v>
      </c>
      <c r="H421" s="24">
        <v>11437</v>
      </c>
      <c r="I421" s="24">
        <v>11657</v>
      </c>
      <c r="J421" s="66">
        <v>11790</v>
      </c>
      <c r="K421" s="66">
        <v>11930</v>
      </c>
      <c r="L421" s="22" t="s">
        <v>135</v>
      </c>
      <c r="M421" s="24"/>
      <c r="N421" s="24"/>
      <c r="O421" s="57" t="s">
        <v>176</v>
      </c>
      <c r="P421" s="16"/>
    </row>
    <row r="422" spans="1:16" s="17" customFormat="1" ht="19.5" thickBot="1">
      <c r="A422" s="38">
        <v>61</v>
      </c>
      <c r="B422" s="15" t="s">
        <v>110</v>
      </c>
      <c r="C422" s="16" t="s">
        <v>605</v>
      </c>
      <c r="D422" s="5" t="s">
        <v>143</v>
      </c>
      <c r="E422" s="24" t="s">
        <v>135</v>
      </c>
      <c r="F422" s="24" t="s">
        <v>135</v>
      </c>
      <c r="G422" s="24">
        <v>10471</v>
      </c>
      <c r="H422" s="24">
        <v>10612</v>
      </c>
      <c r="I422" s="24">
        <v>10743</v>
      </c>
      <c r="J422" s="66">
        <v>10879</v>
      </c>
      <c r="K422" s="66">
        <v>10955</v>
      </c>
      <c r="L422" s="22" t="s">
        <v>135</v>
      </c>
      <c r="M422" s="24"/>
      <c r="N422" s="24"/>
      <c r="O422" s="57" t="s">
        <v>176</v>
      </c>
      <c r="P422" s="16"/>
    </row>
    <row r="423" spans="1:16" s="17" customFormat="1" ht="19.5" thickBot="1">
      <c r="A423" s="38">
        <v>61</v>
      </c>
      <c r="B423" s="15" t="s">
        <v>110</v>
      </c>
      <c r="C423" s="16" t="s">
        <v>606</v>
      </c>
      <c r="D423" s="5" t="s">
        <v>143</v>
      </c>
      <c r="E423" s="24" t="s">
        <v>135</v>
      </c>
      <c r="F423" s="24" t="s">
        <v>135</v>
      </c>
      <c r="G423" s="24">
        <v>10819</v>
      </c>
      <c r="H423" s="24">
        <v>11021</v>
      </c>
      <c r="I423" s="24">
        <v>11151</v>
      </c>
      <c r="J423" s="66">
        <v>11262</v>
      </c>
      <c r="K423" s="66">
        <v>11358</v>
      </c>
      <c r="L423" s="22" t="s">
        <v>135</v>
      </c>
      <c r="M423" s="24"/>
      <c r="N423" s="24"/>
      <c r="O423" s="57" t="s">
        <v>176</v>
      </c>
      <c r="P423" s="16"/>
    </row>
    <row r="424" spans="1:16" s="62" customFormat="1" ht="19.5" thickBot="1">
      <c r="A424" s="33">
        <v>62</v>
      </c>
      <c r="B424" s="13" t="s">
        <v>110</v>
      </c>
      <c r="C424" s="14" t="s">
        <v>55</v>
      </c>
      <c r="D424" s="13" t="s">
        <v>141</v>
      </c>
      <c r="E424" s="23" t="s">
        <v>135</v>
      </c>
      <c r="F424" s="23" t="s">
        <v>135</v>
      </c>
      <c r="G424" s="27">
        <v>9.57</v>
      </c>
      <c r="H424" s="27">
        <v>8.85</v>
      </c>
      <c r="I424" s="27">
        <v>9.11</v>
      </c>
      <c r="J424" s="79">
        <v>8.64</v>
      </c>
      <c r="K424" s="79">
        <v>7.97</v>
      </c>
      <c r="L424" s="23" t="s">
        <v>135</v>
      </c>
      <c r="M424" s="23"/>
      <c r="N424" s="23"/>
      <c r="O424" s="58" t="s">
        <v>177</v>
      </c>
      <c r="P424" s="14"/>
    </row>
    <row r="425" spans="1:16" ht="19.5" thickBot="1">
      <c r="A425" s="38">
        <v>63</v>
      </c>
      <c r="B425" s="5" t="s">
        <v>110</v>
      </c>
      <c r="C425" s="2" t="s">
        <v>56</v>
      </c>
      <c r="D425" s="5" t="s">
        <v>144</v>
      </c>
      <c r="E425" s="24" t="s">
        <v>135</v>
      </c>
      <c r="F425" s="24" t="s">
        <v>135</v>
      </c>
      <c r="G425" s="22">
        <v>2872</v>
      </c>
      <c r="H425" s="22">
        <v>2800</v>
      </c>
      <c r="I425" s="22">
        <v>3027</v>
      </c>
      <c r="J425" s="72">
        <v>2847</v>
      </c>
      <c r="K425" s="72">
        <v>2977</v>
      </c>
      <c r="L425" s="22" t="s">
        <v>135</v>
      </c>
      <c r="M425" s="22"/>
      <c r="N425" s="22"/>
      <c r="O425" s="57" t="s">
        <v>178</v>
      </c>
      <c r="P425" s="2"/>
    </row>
    <row r="426" spans="1:16" s="17" customFormat="1" ht="19.5" thickBot="1">
      <c r="A426" s="38">
        <v>63</v>
      </c>
      <c r="B426" s="15" t="s">
        <v>110</v>
      </c>
      <c r="C426" s="16" t="s">
        <v>607</v>
      </c>
      <c r="D426" s="5" t="s">
        <v>144</v>
      </c>
      <c r="E426" s="24" t="s">
        <v>135</v>
      </c>
      <c r="F426" s="24" t="s">
        <v>135</v>
      </c>
      <c r="G426" s="24">
        <v>680</v>
      </c>
      <c r="H426" s="24">
        <v>731</v>
      </c>
      <c r="I426" s="24">
        <v>853</v>
      </c>
      <c r="J426" s="66">
        <v>695</v>
      </c>
      <c r="K426" s="66">
        <v>739</v>
      </c>
      <c r="L426" s="24" t="s">
        <v>135</v>
      </c>
      <c r="M426" s="24"/>
      <c r="N426" s="24"/>
      <c r="O426" s="57" t="s">
        <v>178</v>
      </c>
      <c r="P426" s="16"/>
    </row>
    <row r="427" spans="1:16" s="17" customFormat="1" ht="19.5" thickBot="1">
      <c r="A427" s="38">
        <v>63</v>
      </c>
      <c r="B427" s="15" t="s">
        <v>110</v>
      </c>
      <c r="C427" s="16" t="s">
        <v>608</v>
      </c>
      <c r="D427" s="5" t="s">
        <v>144</v>
      </c>
      <c r="E427" s="24" t="s">
        <v>135</v>
      </c>
      <c r="F427" s="24" t="s">
        <v>135</v>
      </c>
      <c r="G427" s="24">
        <v>118</v>
      </c>
      <c r="H427" s="24">
        <v>109</v>
      </c>
      <c r="I427" s="24">
        <v>137</v>
      </c>
      <c r="J427" s="66">
        <v>111</v>
      </c>
      <c r="K427" s="66">
        <v>150</v>
      </c>
      <c r="L427" s="24" t="s">
        <v>135</v>
      </c>
      <c r="M427" s="24"/>
      <c r="N427" s="24"/>
      <c r="O427" s="57" t="s">
        <v>178</v>
      </c>
      <c r="P427" s="16"/>
    </row>
    <row r="428" spans="1:16" s="17" customFormat="1" ht="19.5" thickBot="1">
      <c r="A428" s="38">
        <v>63</v>
      </c>
      <c r="B428" s="15" t="s">
        <v>110</v>
      </c>
      <c r="C428" s="16" t="s">
        <v>609</v>
      </c>
      <c r="D428" s="5" t="s">
        <v>144</v>
      </c>
      <c r="E428" s="24" t="s">
        <v>135</v>
      </c>
      <c r="F428" s="24" t="s">
        <v>135</v>
      </c>
      <c r="G428" s="24">
        <v>192</v>
      </c>
      <c r="H428" s="24">
        <v>196</v>
      </c>
      <c r="I428" s="24">
        <v>198</v>
      </c>
      <c r="J428" s="66">
        <v>196</v>
      </c>
      <c r="K428" s="66">
        <v>194</v>
      </c>
      <c r="L428" s="22" t="s">
        <v>135</v>
      </c>
      <c r="M428" s="24"/>
      <c r="N428" s="24"/>
      <c r="O428" s="57" t="s">
        <v>178</v>
      </c>
      <c r="P428" s="16"/>
    </row>
    <row r="429" spans="1:16" s="17" customFormat="1" ht="19.5" thickBot="1">
      <c r="A429" s="38">
        <v>63</v>
      </c>
      <c r="B429" s="15" t="s">
        <v>110</v>
      </c>
      <c r="C429" s="16" t="s">
        <v>610</v>
      </c>
      <c r="D429" s="5" t="s">
        <v>144</v>
      </c>
      <c r="E429" s="24" t="s">
        <v>135</v>
      </c>
      <c r="F429" s="24" t="s">
        <v>135</v>
      </c>
      <c r="G429" s="24">
        <v>71</v>
      </c>
      <c r="H429" s="24">
        <v>62</v>
      </c>
      <c r="I429" s="24">
        <v>49</v>
      </c>
      <c r="J429" s="66">
        <v>68</v>
      </c>
      <c r="K429" s="66">
        <v>54</v>
      </c>
      <c r="L429" s="22" t="s">
        <v>135</v>
      </c>
      <c r="M429" s="24"/>
      <c r="N429" s="24"/>
      <c r="O429" s="57" t="s">
        <v>178</v>
      </c>
      <c r="P429" s="16"/>
    </row>
    <row r="430" spans="1:16" s="17" customFormat="1" ht="19.5" thickBot="1">
      <c r="A430" s="38">
        <v>63</v>
      </c>
      <c r="B430" s="15" t="s">
        <v>110</v>
      </c>
      <c r="C430" s="16" t="s">
        <v>611</v>
      </c>
      <c r="D430" s="5" t="s">
        <v>144</v>
      </c>
      <c r="E430" s="24" t="s">
        <v>135</v>
      </c>
      <c r="F430" s="24" t="s">
        <v>135</v>
      </c>
      <c r="G430" s="24">
        <v>482</v>
      </c>
      <c r="H430" s="24">
        <v>478</v>
      </c>
      <c r="I430" s="64">
        <v>449</v>
      </c>
      <c r="J430" s="66">
        <v>532</v>
      </c>
      <c r="K430" s="66">
        <v>521</v>
      </c>
      <c r="L430" s="22" t="s">
        <v>135</v>
      </c>
      <c r="M430" s="24"/>
      <c r="N430" s="24"/>
      <c r="O430" s="57" t="s">
        <v>178</v>
      </c>
      <c r="P430" s="16"/>
    </row>
    <row r="431" spans="1:16" s="17" customFormat="1" ht="19.5" thickBot="1">
      <c r="A431" s="38">
        <v>63</v>
      </c>
      <c r="B431" s="15" t="s">
        <v>110</v>
      </c>
      <c r="C431" s="16" t="s">
        <v>612</v>
      </c>
      <c r="D431" s="5" t="s">
        <v>144</v>
      </c>
      <c r="E431" s="24" t="s">
        <v>135</v>
      </c>
      <c r="F431" s="24" t="s">
        <v>135</v>
      </c>
      <c r="G431" s="24">
        <v>393</v>
      </c>
      <c r="H431" s="24">
        <v>384</v>
      </c>
      <c r="I431" s="24">
        <v>417</v>
      </c>
      <c r="J431" s="66">
        <v>438</v>
      </c>
      <c r="K431" s="66">
        <v>468</v>
      </c>
      <c r="L431" s="22" t="s">
        <v>135</v>
      </c>
      <c r="M431" s="24"/>
      <c r="N431" s="24"/>
      <c r="O431" s="57" t="s">
        <v>178</v>
      </c>
      <c r="P431" s="16"/>
    </row>
    <row r="432" spans="1:16" s="17" customFormat="1" ht="19.5" thickBot="1">
      <c r="A432" s="38">
        <v>63</v>
      </c>
      <c r="B432" s="15" t="s">
        <v>110</v>
      </c>
      <c r="C432" s="16" t="s">
        <v>613</v>
      </c>
      <c r="D432" s="5" t="s">
        <v>144</v>
      </c>
      <c r="E432" s="24" t="s">
        <v>135</v>
      </c>
      <c r="F432" s="24" t="s">
        <v>135</v>
      </c>
      <c r="G432" s="24">
        <v>136</v>
      </c>
      <c r="H432" s="24">
        <v>152</v>
      </c>
      <c r="I432" s="24">
        <v>171</v>
      </c>
      <c r="J432" s="66">
        <v>142</v>
      </c>
      <c r="K432" s="66">
        <v>109</v>
      </c>
      <c r="L432" s="22" t="s">
        <v>135</v>
      </c>
      <c r="M432" s="24"/>
      <c r="N432" s="24"/>
      <c r="O432" s="57" t="s">
        <v>178</v>
      </c>
      <c r="P432" s="16"/>
    </row>
    <row r="433" spans="1:16" s="17" customFormat="1" ht="19.5" thickBot="1">
      <c r="A433" s="38">
        <v>63</v>
      </c>
      <c r="B433" s="15" t="s">
        <v>110</v>
      </c>
      <c r="C433" s="16" t="s">
        <v>614</v>
      </c>
      <c r="D433" s="5" t="s">
        <v>144</v>
      </c>
      <c r="E433" s="24" t="s">
        <v>135</v>
      </c>
      <c r="F433" s="24" t="s">
        <v>135</v>
      </c>
      <c r="G433" s="24">
        <v>56</v>
      </c>
      <c r="H433" s="24">
        <v>55</v>
      </c>
      <c r="I433" s="24">
        <v>45</v>
      </c>
      <c r="J433" s="66">
        <v>53</v>
      </c>
      <c r="K433" s="66">
        <v>44</v>
      </c>
      <c r="L433" s="22" t="s">
        <v>135</v>
      </c>
      <c r="M433" s="24"/>
      <c r="N433" s="24"/>
      <c r="O433" s="57" t="s">
        <v>178</v>
      </c>
      <c r="P433" s="16"/>
    </row>
    <row r="434" spans="1:16" s="17" customFormat="1" ht="19.5" thickBot="1">
      <c r="A434" s="38">
        <v>63</v>
      </c>
      <c r="B434" s="15" t="s">
        <v>110</v>
      </c>
      <c r="C434" s="16" t="s">
        <v>615</v>
      </c>
      <c r="D434" s="5" t="s">
        <v>144</v>
      </c>
      <c r="E434" s="24" t="s">
        <v>135</v>
      </c>
      <c r="F434" s="24" t="s">
        <v>135</v>
      </c>
      <c r="G434" s="24">
        <v>189</v>
      </c>
      <c r="H434" s="24">
        <v>186</v>
      </c>
      <c r="I434" s="24">
        <v>183</v>
      </c>
      <c r="J434" s="66">
        <v>140</v>
      </c>
      <c r="K434" s="66">
        <v>178</v>
      </c>
      <c r="L434" s="22" t="s">
        <v>135</v>
      </c>
      <c r="M434" s="24"/>
      <c r="N434" s="24"/>
      <c r="O434" s="57" t="s">
        <v>178</v>
      </c>
      <c r="P434" s="16"/>
    </row>
    <row r="435" spans="1:16" s="17" customFormat="1" ht="19.5" thickBot="1">
      <c r="A435" s="38">
        <v>63</v>
      </c>
      <c r="B435" s="15" t="s">
        <v>110</v>
      </c>
      <c r="C435" s="16" t="s">
        <v>616</v>
      </c>
      <c r="D435" s="5" t="s">
        <v>144</v>
      </c>
      <c r="E435" s="24" t="s">
        <v>135</v>
      </c>
      <c r="F435" s="24" t="s">
        <v>135</v>
      </c>
      <c r="G435" s="24">
        <v>229</v>
      </c>
      <c r="H435" s="24">
        <v>160</v>
      </c>
      <c r="I435" s="24">
        <v>182</v>
      </c>
      <c r="J435" s="66">
        <v>186</v>
      </c>
      <c r="K435" s="66">
        <v>191</v>
      </c>
      <c r="L435" s="22" t="s">
        <v>135</v>
      </c>
      <c r="M435" s="24"/>
      <c r="N435" s="24"/>
      <c r="O435" s="57" t="s">
        <v>178</v>
      </c>
      <c r="P435" s="16"/>
    </row>
    <row r="436" spans="1:16" s="17" customFormat="1" ht="19.5" thickBot="1">
      <c r="A436" s="38">
        <v>63</v>
      </c>
      <c r="B436" s="15" t="s">
        <v>110</v>
      </c>
      <c r="C436" s="16" t="s">
        <v>617</v>
      </c>
      <c r="D436" s="5" t="s">
        <v>144</v>
      </c>
      <c r="E436" s="24" t="s">
        <v>135</v>
      </c>
      <c r="F436" s="24" t="s">
        <v>135</v>
      </c>
      <c r="G436" s="24">
        <v>126</v>
      </c>
      <c r="H436" s="24">
        <v>98</v>
      </c>
      <c r="I436" s="24">
        <v>111</v>
      </c>
      <c r="J436" s="66">
        <v>114</v>
      </c>
      <c r="K436" s="66">
        <v>122</v>
      </c>
      <c r="L436" s="22" t="s">
        <v>135</v>
      </c>
      <c r="M436" s="24"/>
      <c r="N436" s="24"/>
      <c r="O436" s="57" t="s">
        <v>178</v>
      </c>
      <c r="P436" s="16"/>
    </row>
    <row r="437" spans="1:16" s="17" customFormat="1" ht="19.5" thickBot="1">
      <c r="A437" s="38">
        <v>63</v>
      </c>
      <c r="B437" s="15" t="s">
        <v>110</v>
      </c>
      <c r="C437" s="16" t="s">
        <v>618</v>
      </c>
      <c r="D437" s="5" t="s">
        <v>144</v>
      </c>
      <c r="E437" s="24" t="s">
        <v>135</v>
      </c>
      <c r="F437" s="24" t="s">
        <v>135</v>
      </c>
      <c r="G437" s="24">
        <v>95</v>
      </c>
      <c r="H437" s="24">
        <v>82</v>
      </c>
      <c r="I437" s="24">
        <v>91</v>
      </c>
      <c r="J437" s="66">
        <v>79</v>
      </c>
      <c r="K437" s="66">
        <v>103</v>
      </c>
      <c r="L437" s="22" t="s">
        <v>135</v>
      </c>
      <c r="M437" s="24"/>
      <c r="N437" s="24"/>
      <c r="O437" s="57" t="s">
        <v>178</v>
      </c>
      <c r="P437" s="16"/>
    </row>
    <row r="438" spans="1:16" s="17" customFormat="1" ht="19.5" thickBot="1">
      <c r="A438" s="38">
        <v>63</v>
      </c>
      <c r="B438" s="15" t="s">
        <v>110</v>
      </c>
      <c r="C438" s="16" t="s">
        <v>619</v>
      </c>
      <c r="D438" s="5" t="s">
        <v>144</v>
      </c>
      <c r="E438" s="24" t="s">
        <v>135</v>
      </c>
      <c r="F438" s="24" t="s">
        <v>135</v>
      </c>
      <c r="G438" s="24">
        <v>105</v>
      </c>
      <c r="H438" s="24">
        <v>107</v>
      </c>
      <c r="I438" s="24">
        <v>141</v>
      </c>
      <c r="J438" s="66">
        <v>93</v>
      </c>
      <c r="K438" s="66">
        <v>104</v>
      </c>
      <c r="L438" s="22" t="s">
        <v>135</v>
      </c>
      <c r="M438" s="24"/>
      <c r="N438" s="24"/>
      <c r="O438" s="57" t="s">
        <v>178</v>
      </c>
      <c r="P438" s="16"/>
    </row>
    <row r="439" spans="1:16" s="62" customFormat="1" ht="19.5" thickBot="1">
      <c r="A439" s="33">
        <v>64</v>
      </c>
      <c r="B439" s="13" t="s">
        <v>110</v>
      </c>
      <c r="C439" s="14" t="s">
        <v>57</v>
      </c>
      <c r="D439" s="13" t="s">
        <v>144</v>
      </c>
      <c r="E439" s="23" t="s">
        <v>135</v>
      </c>
      <c r="F439" s="23" t="s">
        <v>135</v>
      </c>
      <c r="G439" s="23">
        <v>1221</v>
      </c>
      <c r="H439" s="23">
        <v>1223</v>
      </c>
      <c r="I439" s="23">
        <v>1200</v>
      </c>
      <c r="J439" s="65">
        <v>1306</v>
      </c>
      <c r="K439" s="65">
        <v>1333</v>
      </c>
      <c r="L439" s="23" t="s">
        <v>135</v>
      </c>
      <c r="M439" s="23"/>
      <c r="N439" s="23"/>
      <c r="O439" s="58" t="s">
        <v>178</v>
      </c>
      <c r="P439" s="14"/>
    </row>
    <row r="440" spans="1:16" s="62" customFormat="1" ht="19.5" thickBot="1">
      <c r="A440" s="33">
        <v>64</v>
      </c>
      <c r="B440" s="13" t="s">
        <v>110</v>
      </c>
      <c r="C440" s="14" t="s">
        <v>620</v>
      </c>
      <c r="D440" s="13" t="s">
        <v>144</v>
      </c>
      <c r="E440" s="23" t="s">
        <v>135</v>
      </c>
      <c r="F440" s="23" t="s">
        <v>135</v>
      </c>
      <c r="G440" s="23">
        <v>364</v>
      </c>
      <c r="H440" s="23">
        <v>374</v>
      </c>
      <c r="I440" s="23">
        <v>311</v>
      </c>
      <c r="J440" s="65">
        <v>376</v>
      </c>
      <c r="K440" s="79">
        <v>350</v>
      </c>
      <c r="L440" s="23" t="s">
        <v>135</v>
      </c>
      <c r="M440" s="23"/>
      <c r="N440" s="23"/>
      <c r="O440" s="58" t="s">
        <v>178</v>
      </c>
      <c r="P440" s="14"/>
    </row>
    <row r="441" spans="1:16" s="62" customFormat="1" ht="19.5" thickBot="1">
      <c r="A441" s="33">
        <v>64</v>
      </c>
      <c r="B441" s="13" t="s">
        <v>110</v>
      </c>
      <c r="C441" s="14" t="s">
        <v>621</v>
      </c>
      <c r="D441" s="13" t="s">
        <v>144</v>
      </c>
      <c r="E441" s="23" t="s">
        <v>135</v>
      </c>
      <c r="F441" s="23" t="s">
        <v>135</v>
      </c>
      <c r="G441" s="23">
        <v>64</v>
      </c>
      <c r="H441" s="23">
        <v>72</v>
      </c>
      <c r="I441" s="23">
        <v>71</v>
      </c>
      <c r="J441" s="65">
        <v>76</v>
      </c>
      <c r="K441" s="79">
        <v>65</v>
      </c>
      <c r="L441" s="23" t="s">
        <v>135</v>
      </c>
      <c r="M441" s="23"/>
      <c r="N441" s="23"/>
      <c r="O441" s="58" t="s">
        <v>178</v>
      </c>
      <c r="P441" s="14"/>
    </row>
    <row r="442" spans="1:16" s="62" customFormat="1" ht="19.5" thickBot="1">
      <c r="A442" s="33">
        <v>64</v>
      </c>
      <c r="B442" s="13" t="s">
        <v>110</v>
      </c>
      <c r="C442" s="14" t="s">
        <v>622</v>
      </c>
      <c r="D442" s="13" t="s">
        <v>144</v>
      </c>
      <c r="E442" s="23" t="s">
        <v>135</v>
      </c>
      <c r="F442" s="23" t="s">
        <v>135</v>
      </c>
      <c r="G442" s="23">
        <v>69</v>
      </c>
      <c r="H442" s="23">
        <v>75</v>
      </c>
      <c r="I442" s="23">
        <v>71</v>
      </c>
      <c r="J442" s="65">
        <v>68</v>
      </c>
      <c r="K442" s="79">
        <v>75</v>
      </c>
      <c r="L442" s="23" t="s">
        <v>135</v>
      </c>
      <c r="M442" s="23"/>
      <c r="N442" s="23"/>
      <c r="O442" s="58" t="s">
        <v>178</v>
      </c>
      <c r="P442" s="14"/>
    </row>
    <row r="443" spans="1:16" s="62" customFormat="1" ht="19.5" thickBot="1">
      <c r="A443" s="33">
        <v>64</v>
      </c>
      <c r="B443" s="13" t="s">
        <v>110</v>
      </c>
      <c r="C443" s="14" t="s">
        <v>623</v>
      </c>
      <c r="D443" s="13" t="s">
        <v>144</v>
      </c>
      <c r="E443" s="23" t="s">
        <v>135</v>
      </c>
      <c r="F443" s="23" t="s">
        <v>135</v>
      </c>
      <c r="G443" s="23">
        <v>18</v>
      </c>
      <c r="H443" s="23">
        <v>14</v>
      </c>
      <c r="I443" s="23">
        <v>9</v>
      </c>
      <c r="J443" s="65">
        <v>19</v>
      </c>
      <c r="K443" s="79">
        <v>13</v>
      </c>
      <c r="L443" s="23" t="s">
        <v>135</v>
      </c>
      <c r="M443" s="23"/>
      <c r="N443" s="23"/>
      <c r="O443" s="58" t="s">
        <v>178</v>
      </c>
      <c r="P443" s="14"/>
    </row>
    <row r="444" spans="1:16" s="62" customFormat="1" ht="19.5" thickBot="1">
      <c r="A444" s="33">
        <v>64</v>
      </c>
      <c r="B444" s="13" t="s">
        <v>110</v>
      </c>
      <c r="C444" s="14" t="s">
        <v>624</v>
      </c>
      <c r="D444" s="13" t="s">
        <v>144</v>
      </c>
      <c r="E444" s="23" t="s">
        <v>135</v>
      </c>
      <c r="F444" s="23" t="s">
        <v>135</v>
      </c>
      <c r="G444" s="23">
        <v>222</v>
      </c>
      <c r="H444" s="23">
        <v>213</v>
      </c>
      <c r="I444" s="23">
        <v>229</v>
      </c>
      <c r="J444" s="65">
        <v>236</v>
      </c>
      <c r="K444" s="79">
        <v>266</v>
      </c>
      <c r="L444" s="23" t="s">
        <v>135</v>
      </c>
      <c r="M444" s="23"/>
      <c r="N444" s="23"/>
      <c r="O444" s="58" t="s">
        <v>178</v>
      </c>
      <c r="P444" s="14"/>
    </row>
    <row r="445" spans="1:16" s="62" customFormat="1" ht="19.5" thickBot="1">
      <c r="A445" s="33">
        <v>64</v>
      </c>
      <c r="B445" s="13" t="s">
        <v>110</v>
      </c>
      <c r="C445" s="14" t="s">
        <v>625</v>
      </c>
      <c r="D445" s="13" t="s">
        <v>144</v>
      </c>
      <c r="E445" s="23" t="s">
        <v>135</v>
      </c>
      <c r="F445" s="23" t="s">
        <v>135</v>
      </c>
      <c r="G445" s="23">
        <v>192</v>
      </c>
      <c r="H445" s="23">
        <v>181</v>
      </c>
      <c r="I445" s="23">
        <v>191</v>
      </c>
      <c r="J445" s="65">
        <v>191</v>
      </c>
      <c r="K445" s="79">
        <v>211</v>
      </c>
      <c r="L445" s="23" t="s">
        <v>135</v>
      </c>
      <c r="M445" s="23"/>
      <c r="N445" s="23"/>
      <c r="O445" s="58" t="s">
        <v>178</v>
      </c>
      <c r="P445" s="14"/>
    </row>
    <row r="446" spans="1:16" s="62" customFormat="1" ht="19.5" thickBot="1">
      <c r="A446" s="33">
        <v>64</v>
      </c>
      <c r="B446" s="13" t="s">
        <v>110</v>
      </c>
      <c r="C446" s="14" t="s">
        <v>626</v>
      </c>
      <c r="D446" s="13" t="s">
        <v>144</v>
      </c>
      <c r="E446" s="23" t="s">
        <v>135</v>
      </c>
      <c r="F446" s="23" t="s">
        <v>135</v>
      </c>
      <c r="G446" s="23">
        <v>33</v>
      </c>
      <c r="H446" s="23">
        <v>37</v>
      </c>
      <c r="I446" s="23">
        <v>52</v>
      </c>
      <c r="J446" s="65">
        <v>53</v>
      </c>
      <c r="K446" s="79">
        <v>49</v>
      </c>
      <c r="L446" s="23" t="s">
        <v>135</v>
      </c>
      <c r="M446" s="23"/>
      <c r="N446" s="23"/>
      <c r="O446" s="58" t="s">
        <v>178</v>
      </c>
      <c r="P446" s="14"/>
    </row>
    <row r="447" spans="1:16" s="62" customFormat="1" ht="19.5" thickBot="1">
      <c r="A447" s="33">
        <v>64</v>
      </c>
      <c r="B447" s="13" t="s">
        <v>110</v>
      </c>
      <c r="C447" s="14" t="s">
        <v>627</v>
      </c>
      <c r="D447" s="13" t="s">
        <v>144</v>
      </c>
      <c r="E447" s="23" t="s">
        <v>135</v>
      </c>
      <c r="F447" s="23" t="s">
        <v>135</v>
      </c>
      <c r="G447" s="23">
        <v>12</v>
      </c>
      <c r="H447" s="23">
        <v>12</v>
      </c>
      <c r="I447" s="23">
        <v>13</v>
      </c>
      <c r="J447" s="65">
        <v>12</v>
      </c>
      <c r="K447" s="79">
        <v>16</v>
      </c>
      <c r="L447" s="23" t="s">
        <v>135</v>
      </c>
      <c r="M447" s="23"/>
      <c r="N447" s="23"/>
      <c r="O447" s="58" t="s">
        <v>178</v>
      </c>
      <c r="P447" s="14"/>
    </row>
    <row r="448" spans="1:16" s="62" customFormat="1" ht="19.5" thickBot="1">
      <c r="A448" s="33">
        <v>64</v>
      </c>
      <c r="B448" s="13" t="s">
        <v>110</v>
      </c>
      <c r="C448" s="14" t="s">
        <v>628</v>
      </c>
      <c r="D448" s="13" t="s">
        <v>144</v>
      </c>
      <c r="E448" s="23" t="s">
        <v>135</v>
      </c>
      <c r="F448" s="23" t="s">
        <v>135</v>
      </c>
      <c r="G448" s="23">
        <v>51</v>
      </c>
      <c r="H448" s="23">
        <v>48</v>
      </c>
      <c r="I448" s="23">
        <v>69</v>
      </c>
      <c r="J448" s="65">
        <v>71</v>
      </c>
      <c r="K448" s="79">
        <v>87</v>
      </c>
      <c r="L448" s="23" t="s">
        <v>135</v>
      </c>
      <c r="M448" s="23"/>
      <c r="N448" s="23"/>
      <c r="O448" s="58" t="s">
        <v>178</v>
      </c>
      <c r="P448" s="14"/>
    </row>
    <row r="449" spans="1:16" s="62" customFormat="1" ht="19.5" thickBot="1">
      <c r="A449" s="33">
        <v>64</v>
      </c>
      <c r="B449" s="13" t="s">
        <v>110</v>
      </c>
      <c r="C449" s="14" t="s">
        <v>629</v>
      </c>
      <c r="D449" s="13" t="s">
        <v>144</v>
      </c>
      <c r="E449" s="23" t="s">
        <v>135</v>
      </c>
      <c r="F449" s="23" t="s">
        <v>135</v>
      </c>
      <c r="G449" s="23">
        <v>64</v>
      </c>
      <c r="H449" s="23">
        <v>69</v>
      </c>
      <c r="I449" s="23">
        <v>69</v>
      </c>
      <c r="J449" s="65">
        <v>68</v>
      </c>
      <c r="K449" s="79">
        <v>70</v>
      </c>
      <c r="L449" s="23" t="s">
        <v>135</v>
      </c>
      <c r="M449" s="23"/>
      <c r="N449" s="23"/>
      <c r="O449" s="58" t="s">
        <v>178</v>
      </c>
      <c r="P449" s="14"/>
    </row>
    <row r="450" spans="1:16" s="62" customFormat="1" ht="19.5" thickBot="1">
      <c r="A450" s="33">
        <v>64</v>
      </c>
      <c r="B450" s="13" t="s">
        <v>110</v>
      </c>
      <c r="C450" s="14" t="s">
        <v>630</v>
      </c>
      <c r="D450" s="13" t="s">
        <v>144</v>
      </c>
      <c r="E450" s="23" t="s">
        <v>135</v>
      </c>
      <c r="F450" s="23" t="s">
        <v>135</v>
      </c>
      <c r="G450" s="23">
        <v>49</v>
      </c>
      <c r="H450" s="23">
        <v>40</v>
      </c>
      <c r="I450" s="23">
        <v>54</v>
      </c>
      <c r="J450" s="65">
        <v>46</v>
      </c>
      <c r="K450" s="79">
        <v>50</v>
      </c>
      <c r="L450" s="23" t="s">
        <v>135</v>
      </c>
      <c r="M450" s="23"/>
      <c r="N450" s="23"/>
      <c r="O450" s="58" t="s">
        <v>178</v>
      </c>
      <c r="P450" s="14"/>
    </row>
    <row r="451" spans="1:16" s="62" customFormat="1" ht="19.5" thickBot="1">
      <c r="A451" s="33">
        <v>64</v>
      </c>
      <c r="B451" s="13" t="s">
        <v>110</v>
      </c>
      <c r="C451" s="14" t="s">
        <v>631</v>
      </c>
      <c r="D451" s="13" t="s">
        <v>144</v>
      </c>
      <c r="E451" s="23" t="s">
        <v>135</v>
      </c>
      <c r="F451" s="23" t="s">
        <v>135</v>
      </c>
      <c r="G451" s="23">
        <v>36</v>
      </c>
      <c r="H451" s="23">
        <v>43</v>
      </c>
      <c r="I451" s="23">
        <v>26</v>
      </c>
      <c r="J451" s="65">
        <v>44</v>
      </c>
      <c r="K451" s="79">
        <v>53</v>
      </c>
      <c r="L451" s="23" t="s">
        <v>135</v>
      </c>
      <c r="M451" s="23"/>
      <c r="N451" s="23"/>
      <c r="O451" s="58" t="s">
        <v>178</v>
      </c>
      <c r="P451" s="14"/>
    </row>
    <row r="452" spans="1:16" s="62" customFormat="1" ht="19.5" thickBot="1">
      <c r="A452" s="33">
        <v>64</v>
      </c>
      <c r="B452" s="13" t="s">
        <v>110</v>
      </c>
      <c r="C452" s="14" t="s">
        <v>632</v>
      </c>
      <c r="D452" s="13" t="s">
        <v>144</v>
      </c>
      <c r="E452" s="23" t="s">
        <v>135</v>
      </c>
      <c r="F452" s="23" t="s">
        <v>135</v>
      </c>
      <c r="G452" s="23">
        <v>47</v>
      </c>
      <c r="H452" s="23">
        <v>45</v>
      </c>
      <c r="I452" s="23">
        <v>35</v>
      </c>
      <c r="J452" s="65">
        <v>46</v>
      </c>
      <c r="K452" s="79">
        <v>28</v>
      </c>
      <c r="L452" s="23" t="s">
        <v>135</v>
      </c>
      <c r="M452" s="23"/>
      <c r="N452" s="23"/>
      <c r="O452" s="58" t="s">
        <v>178</v>
      </c>
      <c r="P452" s="14"/>
    </row>
    <row r="453" spans="1:16" ht="19.5" thickBot="1">
      <c r="A453" s="47">
        <v>65</v>
      </c>
      <c r="B453" s="5" t="s">
        <v>110</v>
      </c>
      <c r="C453" s="2" t="s">
        <v>58</v>
      </c>
      <c r="D453" s="5" t="s">
        <v>141</v>
      </c>
      <c r="E453" s="24" t="s">
        <v>135</v>
      </c>
      <c r="F453" s="24" t="s">
        <v>135</v>
      </c>
      <c r="G453" s="28">
        <v>74.5</v>
      </c>
      <c r="H453" s="28">
        <v>74.7</v>
      </c>
      <c r="I453" s="28">
        <v>77.5</v>
      </c>
      <c r="J453" s="80">
        <v>74.67</v>
      </c>
      <c r="K453" s="80">
        <v>80.77</v>
      </c>
      <c r="L453" s="28">
        <v>80.599999999999994</v>
      </c>
      <c r="M453" s="22"/>
      <c r="N453" s="22"/>
      <c r="O453" s="57" t="s">
        <v>168</v>
      </c>
      <c r="P453" s="2"/>
    </row>
    <row r="454" spans="1:16" s="62" customFormat="1" ht="19.5" thickBot="1">
      <c r="A454" s="33">
        <v>66</v>
      </c>
      <c r="B454" s="13" t="s">
        <v>110</v>
      </c>
      <c r="C454" s="14" t="s">
        <v>59</v>
      </c>
      <c r="D454" s="13" t="s">
        <v>141</v>
      </c>
      <c r="E454" s="23" t="s">
        <v>135</v>
      </c>
      <c r="F454" s="23" t="s">
        <v>135</v>
      </c>
      <c r="G454" s="27">
        <v>99.2</v>
      </c>
      <c r="H454" s="27">
        <v>99.1</v>
      </c>
      <c r="I454" s="27">
        <v>98.6</v>
      </c>
      <c r="J454" s="79">
        <v>98.6</v>
      </c>
      <c r="K454" s="79">
        <v>99.22</v>
      </c>
      <c r="L454" s="27">
        <v>98.62</v>
      </c>
      <c r="M454" s="23"/>
      <c r="N454" s="23"/>
      <c r="O454" s="58" t="s">
        <v>168</v>
      </c>
      <c r="P454" s="14"/>
    </row>
    <row r="455" spans="1:16" ht="19.5" thickBot="1">
      <c r="A455" s="38">
        <v>67</v>
      </c>
      <c r="B455" s="5" t="s">
        <v>110</v>
      </c>
      <c r="C455" s="2" t="s">
        <v>60</v>
      </c>
      <c r="D455" s="5" t="s">
        <v>141</v>
      </c>
      <c r="E455" s="24" t="s">
        <v>135</v>
      </c>
      <c r="F455" s="24" t="s">
        <v>135</v>
      </c>
      <c r="G455" s="25">
        <v>0.4</v>
      </c>
      <c r="H455" s="25">
        <v>0.6</v>
      </c>
      <c r="I455" s="25">
        <v>0.7</v>
      </c>
      <c r="J455" s="76">
        <v>0.5</v>
      </c>
      <c r="K455" s="75">
        <v>0.47</v>
      </c>
      <c r="L455" s="25">
        <v>0.7</v>
      </c>
      <c r="M455" s="22"/>
      <c r="N455" s="22"/>
      <c r="O455" s="57" t="s">
        <v>168</v>
      </c>
      <c r="P455" s="2"/>
    </row>
    <row r="456" spans="1:16" s="62" customFormat="1" ht="19.5" thickBot="1">
      <c r="A456" s="33">
        <v>68</v>
      </c>
      <c r="B456" s="13" t="s">
        <v>110</v>
      </c>
      <c r="C456" s="14" t="s">
        <v>61</v>
      </c>
      <c r="D456" s="13" t="s">
        <v>145</v>
      </c>
      <c r="E456" s="23" t="s">
        <v>135</v>
      </c>
      <c r="F456" s="23" t="s">
        <v>135</v>
      </c>
      <c r="G456" s="23">
        <v>300</v>
      </c>
      <c r="H456" s="23">
        <v>300</v>
      </c>
      <c r="I456" s="23">
        <v>300</v>
      </c>
      <c r="J456" s="65">
        <v>305</v>
      </c>
      <c r="K456" s="65">
        <v>315</v>
      </c>
      <c r="L456" s="23">
        <v>315</v>
      </c>
      <c r="M456" s="23"/>
      <c r="N456" s="23"/>
      <c r="O456" s="58" t="s">
        <v>179</v>
      </c>
      <c r="P456" s="14"/>
    </row>
    <row r="457" spans="1:16" ht="19.5" thickBot="1">
      <c r="A457" s="38">
        <v>69</v>
      </c>
      <c r="B457" s="5" t="s">
        <v>110</v>
      </c>
      <c r="C457" s="2" t="s">
        <v>62</v>
      </c>
      <c r="D457" s="5" t="s">
        <v>132</v>
      </c>
      <c r="E457" s="24" t="s">
        <v>135</v>
      </c>
      <c r="F457" s="24">
        <v>47617</v>
      </c>
      <c r="G457" s="22">
        <v>47898</v>
      </c>
      <c r="H457" s="22">
        <v>47667</v>
      </c>
      <c r="I457" s="22">
        <v>56346</v>
      </c>
      <c r="J457" s="72">
        <v>53899</v>
      </c>
      <c r="K457" s="72">
        <v>55795</v>
      </c>
      <c r="L457" s="22" t="s">
        <v>135</v>
      </c>
      <c r="M457" s="22"/>
      <c r="N457" s="22"/>
      <c r="O457" s="57" t="s">
        <v>633</v>
      </c>
      <c r="P457" s="2"/>
    </row>
    <row r="458" spans="1:16" s="62" customFormat="1" ht="19.5" thickBot="1">
      <c r="A458" s="33">
        <v>70</v>
      </c>
      <c r="B458" s="13" t="s">
        <v>110</v>
      </c>
      <c r="C458" s="14" t="s">
        <v>63</v>
      </c>
      <c r="D458" s="13" t="s">
        <v>146</v>
      </c>
      <c r="E458" s="23" t="s">
        <v>135</v>
      </c>
      <c r="F458" s="23" t="s">
        <v>135</v>
      </c>
      <c r="G458" s="23" t="s">
        <v>135</v>
      </c>
      <c r="H458" s="23" t="s">
        <v>135</v>
      </c>
      <c r="I458" s="27">
        <v>99.59</v>
      </c>
      <c r="J458" s="65" t="s">
        <v>135</v>
      </c>
      <c r="K458" s="65" t="s">
        <v>135</v>
      </c>
      <c r="L458" s="23" t="s">
        <v>135</v>
      </c>
      <c r="M458" s="23"/>
      <c r="N458" s="23"/>
      <c r="O458" s="58" t="s">
        <v>180</v>
      </c>
      <c r="P458" s="14"/>
    </row>
    <row r="459" spans="1:16" ht="19.5" thickBot="1">
      <c r="A459" s="47">
        <v>71</v>
      </c>
      <c r="B459" s="15" t="s">
        <v>110</v>
      </c>
      <c r="C459" s="16" t="s">
        <v>249</v>
      </c>
      <c r="D459" s="15" t="s">
        <v>141</v>
      </c>
      <c r="E459" s="24" t="s">
        <v>135</v>
      </c>
      <c r="F459" s="24" t="s">
        <v>135</v>
      </c>
      <c r="G459" s="30">
        <v>23.3</v>
      </c>
      <c r="H459" s="30">
        <v>23</v>
      </c>
      <c r="I459" s="30">
        <v>22.5</v>
      </c>
      <c r="J459" s="81">
        <v>22.2</v>
      </c>
      <c r="K459" s="81">
        <v>22.01</v>
      </c>
      <c r="L459" s="22" t="s">
        <v>135</v>
      </c>
      <c r="M459" s="24"/>
      <c r="N459" s="24"/>
      <c r="O459" s="59" t="s">
        <v>181</v>
      </c>
      <c r="P459" s="16"/>
    </row>
    <row r="460" spans="1:16" s="17" customFormat="1" ht="19.5" thickBot="1">
      <c r="A460" s="47">
        <v>71</v>
      </c>
      <c r="B460" s="15" t="s">
        <v>110</v>
      </c>
      <c r="C460" s="16" t="s">
        <v>638</v>
      </c>
      <c r="D460" s="15" t="s">
        <v>141</v>
      </c>
      <c r="E460" s="24" t="s">
        <v>135</v>
      </c>
      <c r="F460" s="24" t="s">
        <v>135</v>
      </c>
      <c r="G460" s="30">
        <v>26.4</v>
      </c>
      <c r="H460" s="30">
        <v>26.3</v>
      </c>
      <c r="I460" s="30">
        <v>24.9</v>
      </c>
      <c r="J460" s="81">
        <v>24.2</v>
      </c>
      <c r="K460" s="81">
        <v>24.09</v>
      </c>
      <c r="L460" s="22" t="s">
        <v>135</v>
      </c>
      <c r="M460" s="24"/>
      <c r="N460" s="24"/>
      <c r="O460" s="59" t="s">
        <v>181</v>
      </c>
      <c r="P460" s="16"/>
    </row>
    <row r="461" spans="1:16" s="17" customFormat="1" ht="19.5" thickBot="1">
      <c r="A461" s="47">
        <v>71</v>
      </c>
      <c r="B461" s="15" t="s">
        <v>110</v>
      </c>
      <c r="C461" s="16" t="s">
        <v>639</v>
      </c>
      <c r="D461" s="15" t="s">
        <v>141</v>
      </c>
      <c r="E461" s="24" t="s">
        <v>135</v>
      </c>
      <c r="F461" s="24" t="s">
        <v>135</v>
      </c>
      <c r="G461" s="30">
        <v>20.8</v>
      </c>
      <c r="H461" s="30">
        <v>20.5</v>
      </c>
      <c r="I461" s="30">
        <v>20.2</v>
      </c>
      <c r="J461" s="81">
        <v>19.3</v>
      </c>
      <c r="K461" s="81">
        <v>19.52</v>
      </c>
      <c r="L461" s="22" t="s">
        <v>135</v>
      </c>
      <c r="M461" s="24"/>
      <c r="N461" s="24"/>
      <c r="O461" s="59" t="s">
        <v>181</v>
      </c>
      <c r="P461" s="16"/>
    </row>
    <row r="462" spans="1:16" s="17" customFormat="1" ht="19.5" thickBot="1">
      <c r="A462" s="47">
        <v>71</v>
      </c>
      <c r="B462" s="15" t="s">
        <v>110</v>
      </c>
      <c r="C462" s="16" t="s">
        <v>640</v>
      </c>
      <c r="D462" s="15" t="s">
        <v>141</v>
      </c>
      <c r="E462" s="24" t="s">
        <v>135</v>
      </c>
      <c r="F462" s="24" t="s">
        <v>135</v>
      </c>
      <c r="G462" s="30">
        <v>21.6</v>
      </c>
      <c r="H462" s="30">
        <v>20.9</v>
      </c>
      <c r="I462" s="30">
        <v>21.5</v>
      </c>
      <c r="J462" s="81">
        <v>20.9</v>
      </c>
      <c r="K462" s="81">
        <v>20.350000000000001</v>
      </c>
      <c r="L462" s="22" t="s">
        <v>135</v>
      </c>
      <c r="M462" s="24"/>
      <c r="N462" s="24"/>
      <c r="O462" s="59" t="s">
        <v>181</v>
      </c>
      <c r="P462" s="16"/>
    </row>
    <row r="463" spans="1:16" s="17" customFormat="1" ht="19.5" thickBot="1">
      <c r="A463" s="47">
        <v>71</v>
      </c>
      <c r="B463" s="15" t="s">
        <v>110</v>
      </c>
      <c r="C463" s="16" t="s">
        <v>641</v>
      </c>
      <c r="D463" s="15" t="s">
        <v>141</v>
      </c>
      <c r="E463" s="24" t="s">
        <v>135</v>
      </c>
      <c r="F463" s="24" t="s">
        <v>135</v>
      </c>
      <c r="G463" s="30">
        <v>18.5</v>
      </c>
      <c r="H463" s="30">
        <v>19.100000000000001</v>
      </c>
      <c r="I463" s="30">
        <v>19.100000000000001</v>
      </c>
      <c r="J463" s="81">
        <v>18.100000000000001</v>
      </c>
      <c r="K463" s="81">
        <v>18.03</v>
      </c>
      <c r="L463" s="22" t="s">
        <v>135</v>
      </c>
      <c r="M463" s="24"/>
      <c r="N463" s="24"/>
      <c r="O463" s="59" t="s">
        <v>181</v>
      </c>
      <c r="P463" s="16"/>
    </row>
    <row r="464" spans="1:16" s="17" customFormat="1" ht="19.5" thickBot="1">
      <c r="A464" s="47">
        <v>71</v>
      </c>
      <c r="B464" s="15" t="s">
        <v>110</v>
      </c>
      <c r="C464" s="16" t="s">
        <v>642</v>
      </c>
      <c r="D464" s="15" t="s">
        <v>141</v>
      </c>
      <c r="E464" s="24" t="s">
        <v>135</v>
      </c>
      <c r="F464" s="24" t="s">
        <v>135</v>
      </c>
      <c r="G464" s="30">
        <v>24</v>
      </c>
      <c r="H464" s="30">
        <v>23.3</v>
      </c>
      <c r="I464" s="63">
        <v>24.2</v>
      </c>
      <c r="J464" s="81">
        <v>22.6</v>
      </c>
      <c r="K464" s="81">
        <v>22.42</v>
      </c>
      <c r="L464" s="22" t="s">
        <v>135</v>
      </c>
      <c r="M464" s="24"/>
      <c r="N464" s="24"/>
      <c r="O464" s="59" t="s">
        <v>181</v>
      </c>
      <c r="P464" s="16"/>
    </row>
    <row r="465" spans="1:16" s="17" customFormat="1" ht="19.5" thickBot="1">
      <c r="A465" s="47">
        <v>71</v>
      </c>
      <c r="B465" s="15" t="s">
        <v>110</v>
      </c>
      <c r="C465" s="16" t="s">
        <v>643</v>
      </c>
      <c r="D465" s="15" t="s">
        <v>141</v>
      </c>
      <c r="E465" s="24" t="s">
        <v>135</v>
      </c>
      <c r="F465" s="24" t="s">
        <v>135</v>
      </c>
      <c r="G465" s="30">
        <v>27.5</v>
      </c>
      <c r="H465" s="30">
        <v>26.3</v>
      </c>
      <c r="I465" s="30">
        <v>27.5</v>
      </c>
      <c r="J465" s="81">
        <v>26.8</v>
      </c>
      <c r="K465" s="81">
        <v>26.52</v>
      </c>
      <c r="L465" s="22" t="s">
        <v>135</v>
      </c>
      <c r="M465" s="24"/>
      <c r="N465" s="24"/>
      <c r="O465" s="59" t="s">
        <v>181</v>
      </c>
      <c r="P465" s="16"/>
    </row>
    <row r="466" spans="1:16" s="17" customFormat="1" ht="19.5" thickBot="1">
      <c r="A466" s="47">
        <v>71</v>
      </c>
      <c r="B466" s="15" t="s">
        <v>110</v>
      </c>
      <c r="C466" s="16" t="s">
        <v>644</v>
      </c>
      <c r="D466" s="15" t="s">
        <v>141</v>
      </c>
      <c r="E466" s="24" t="s">
        <v>135</v>
      </c>
      <c r="F466" s="24" t="s">
        <v>135</v>
      </c>
      <c r="G466" s="30">
        <v>23.5</v>
      </c>
      <c r="H466" s="30">
        <v>25.1</v>
      </c>
      <c r="I466" s="30">
        <v>25.9</v>
      </c>
      <c r="J466" s="81">
        <v>24.7</v>
      </c>
      <c r="K466" s="81">
        <v>24.67</v>
      </c>
      <c r="L466" s="22" t="s">
        <v>135</v>
      </c>
      <c r="M466" s="24"/>
      <c r="N466" s="24"/>
      <c r="O466" s="59" t="s">
        <v>181</v>
      </c>
      <c r="P466" s="16"/>
    </row>
    <row r="467" spans="1:16" s="17" customFormat="1" ht="19.5" thickBot="1">
      <c r="A467" s="47">
        <v>71</v>
      </c>
      <c r="B467" s="15" t="s">
        <v>110</v>
      </c>
      <c r="C467" s="16" t="s">
        <v>645</v>
      </c>
      <c r="D467" s="15" t="s">
        <v>141</v>
      </c>
      <c r="E467" s="24" t="s">
        <v>135</v>
      </c>
      <c r="F467" s="24" t="s">
        <v>135</v>
      </c>
      <c r="G467" s="30">
        <v>29.5</v>
      </c>
      <c r="H467" s="30">
        <v>28.8</v>
      </c>
      <c r="I467" s="30">
        <v>28.7</v>
      </c>
      <c r="J467" s="81">
        <v>27.1</v>
      </c>
      <c r="K467" s="81">
        <v>27.14</v>
      </c>
      <c r="L467" s="22" t="s">
        <v>135</v>
      </c>
      <c r="M467" s="24"/>
      <c r="N467" s="24"/>
      <c r="O467" s="59" t="s">
        <v>181</v>
      </c>
      <c r="P467" s="16"/>
    </row>
    <row r="468" spans="1:16" s="17" customFormat="1" ht="19.5" thickBot="1">
      <c r="A468" s="47">
        <v>71</v>
      </c>
      <c r="B468" s="15" t="s">
        <v>110</v>
      </c>
      <c r="C468" s="16" t="s">
        <v>646</v>
      </c>
      <c r="D468" s="15" t="s">
        <v>141</v>
      </c>
      <c r="E468" s="24" t="s">
        <v>135</v>
      </c>
      <c r="F468" s="24" t="s">
        <v>135</v>
      </c>
      <c r="G468" s="30">
        <v>19.3</v>
      </c>
      <c r="H468" s="30">
        <v>20.7</v>
      </c>
      <c r="I468" s="30">
        <v>18.5</v>
      </c>
      <c r="J468" s="81">
        <v>18.2</v>
      </c>
      <c r="K468" s="81">
        <v>18.28</v>
      </c>
      <c r="L468" s="22" t="s">
        <v>135</v>
      </c>
      <c r="M468" s="24"/>
      <c r="N468" s="24"/>
      <c r="O468" s="59" t="s">
        <v>181</v>
      </c>
      <c r="P468" s="16"/>
    </row>
    <row r="469" spans="1:16" s="17" customFormat="1" ht="19.5" thickBot="1">
      <c r="A469" s="47">
        <v>71</v>
      </c>
      <c r="B469" s="15" t="s">
        <v>110</v>
      </c>
      <c r="C469" s="16" t="s">
        <v>647</v>
      </c>
      <c r="D469" s="15" t="s">
        <v>141</v>
      </c>
      <c r="E469" s="24" t="s">
        <v>135</v>
      </c>
      <c r="F469" s="24" t="s">
        <v>135</v>
      </c>
      <c r="G469" s="30">
        <v>18.5</v>
      </c>
      <c r="H469" s="30">
        <v>17.8</v>
      </c>
      <c r="I469" s="30">
        <v>19.8</v>
      </c>
      <c r="J469" s="81">
        <v>18.399999999999999</v>
      </c>
      <c r="K469" s="81">
        <v>17.82</v>
      </c>
      <c r="L469" s="22" t="s">
        <v>135</v>
      </c>
      <c r="M469" s="24"/>
      <c r="N469" s="24"/>
      <c r="O469" s="59" t="s">
        <v>181</v>
      </c>
      <c r="P469" s="16"/>
    </row>
    <row r="470" spans="1:16" s="17" customFormat="1" ht="19.5" thickBot="1">
      <c r="A470" s="47">
        <v>71</v>
      </c>
      <c r="B470" s="15" t="s">
        <v>110</v>
      </c>
      <c r="C470" s="16" t="s">
        <v>648</v>
      </c>
      <c r="D470" s="15" t="s">
        <v>141</v>
      </c>
      <c r="E470" s="24" t="s">
        <v>135</v>
      </c>
      <c r="F470" s="24" t="s">
        <v>135</v>
      </c>
      <c r="G470" s="30">
        <v>17</v>
      </c>
      <c r="H470" s="30">
        <v>17</v>
      </c>
      <c r="I470" s="30">
        <v>18.8</v>
      </c>
      <c r="J470" s="81">
        <v>16.5</v>
      </c>
      <c r="K470" s="81">
        <v>16.21</v>
      </c>
      <c r="L470" s="22" t="s">
        <v>135</v>
      </c>
      <c r="M470" s="24"/>
      <c r="N470" s="24"/>
      <c r="O470" s="59" t="s">
        <v>181</v>
      </c>
      <c r="P470" s="16"/>
    </row>
    <row r="471" spans="1:16" s="17" customFormat="1" ht="19.5" thickBot="1">
      <c r="A471" s="47">
        <v>71</v>
      </c>
      <c r="B471" s="15" t="s">
        <v>110</v>
      </c>
      <c r="C471" s="16" t="s">
        <v>649</v>
      </c>
      <c r="D471" s="15" t="s">
        <v>141</v>
      </c>
      <c r="E471" s="24" t="s">
        <v>135</v>
      </c>
      <c r="F471" s="24" t="s">
        <v>135</v>
      </c>
      <c r="G471" s="30">
        <v>24</v>
      </c>
      <c r="H471" s="30">
        <v>22.9</v>
      </c>
      <c r="I471" s="30">
        <v>23.1</v>
      </c>
      <c r="J471" s="81">
        <v>22.4</v>
      </c>
      <c r="K471" s="81">
        <v>22.32</v>
      </c>
      <c r="L471" s="22" t="s">
        <v>135</v>
      </c>
      <c r="M471" s="24"/>
      <c r="N471" s="24"/>
      <c r="O471" s="59" t="s">
        <v>181</v>
      </c>
      <c r="P471" s="16"/>
    </row>
    <row r="472" spans="1:16" s="17" customFormat="1" ht="19.5" thickBot="1">
      <c r="A472" s="47">
        <v>71</v>
      </c>
      <c r="B472" s="15" t="s">
        <v>110</v>
      </c>
      <c r="C472" s="16" t="s">
        <v>650</v>
      </c>
      <c r="D472" s="15" t="s">
        <v>141</v>
      </c>
      <c r="E472" s="24" t="s">
        <v>135</v>
      </c>
      <c r="F472" s="24" t="s">
        <v>135</v>
      </c>
      <c r="G472" s="30">
        <v>15.9</v>
      </c>
      <c r="H472" s="30">
        <v>15.2</v>
      </c>
      <c r="I472" s="30">
        <v>15.8</v>
      </c>
      <c r="J472" s="81">
        <v>14.5</v>
      </c>
      <c r="K472" s="81">
        <v>14.06</v>
      </c>
      <c r="L472" s="22" t="s">
        <v>135</v>
      </c>
      <c r="M472" s="24"/>
      <c r="N472" s="24"/>
      <c r="O472" s="59" t="s">
        <v>181</v>
      </c>
      <c r="P472" s="16"/>
    </row>
    <row r="473" spans="1:16" s="62" customFormat="1" ht="19.5" thickBot="1">
      <c r="A473" s="33">
        <v>72</v>
      </c>
      <c r="B473" s="13" t="s">
        <v>110</v>
      </c>
      <c r="C473" s="14" t="s">
        <v>147</v>
      </c>
      <c r="D473" s="13" t="s">
        <v>141</v>
      </c>
      <c r="E473" s="23" t="s">
        <v>135</v>
      </c>
      <c r="F473" s="23" t="s">
        <v>135</v>
      </c>
      <c r="G473" s="26">
        <v>19.5</v>
      </c>
      <c r="H473" s="26">
        <v>20.3</v>
      </c>
      <c r="I473" s="26">
        <v>18.100000000000001</v>
      </c>
      <c r="J473" s="75">
        <v>20.100000000000001</v>
      </c>
      <c r="K473" s="75">
        <v>16.89</v>
      </c>
      <c r="L473" s="23" t="s">
        <v>135</v>
      </c>
      <c r="M473" s="23"/>
      <c r="N473" s="23"/>
      <c r="O473" s="58" t="s">
        <v>181</v>
      </c>
      <c r="P473" s="14"/>
    </row>
    <row r="474" spans="1:16" s="62" customFormat="1" ht="19.5" thickBot="1">
      <c r="A474" s="33">
        <v>72</v>
      </c>
      <c r="B474" s="13" t="s">
        <v>110</v>
      </c>
      <c r="C474" s="14" t="s">
        <v>651</v>
      </c>
      <c r="D474" s="13" t="s">
        <v>141</v>
      </c>
      <c r="E474" s="23" t="s">
        <v>135</v>
      </c>
      <c r="F474" s="23" t="s">
        <v>135</v>
      </c>
      <c r="G474" s="26">
        <v>19.8</v>
      </c>
      <c r="H474" s="26">
        <v>21.4</v>
      </c>
      <c r="I474" s="26">
        <v>17.399999999999999</v>
      </c>
      <c r="J474" s="75">
        <v>20.8</v>
      </c>
      <c r="K474" s="75">
        <v>17.95</v>
      </c>
      <c r="L474" s="23" t="s">
        <v>135</v>
      </c>
      <c r="M474" s="23"/>
      <c r="N474" s="23"/>
      <c r="O474" s="58" t="s">
        <v>181</v>
      </c>
      <c r="P474" s="14"/>
    </row>
    <row r="475" spans="1:16" s="62" customFormat="1" ht="19.5" thickBot="1">
      <c r="A475" s="33">
        <v>72</v>
      </c>
      <c r="B475" s="13" t="s">
        <v>110</v>
      </c>
      <c r="C475" s="14" t="s">
        <v>652</v>
      </c>
      <c r="D475" s="13" t="s">
        <v>141</v>
      </c>
      <c r="E475" s="23" t="s">
        <v>135</v>
      </c>
      <c r="F475" s="23" t="s">
        <v>135</v>
      </c>
      <c r="G475" s="26">
        <v>20.399999999999999</v>
      </c>
      <c r="H475" s="26">
        <v>18.2</v>
      </c>
      <c r="I475" s="26">
        <v>15.4</v>
      </c>
      <c r="J475" s="75">
        <v>21.4</v>
      </c>
      <c r="K475" s="75">
        <v>15.97</v>
      </c>
      <c r="L475" s="23" t="s">
        <v>135</v>
      </c>
      <c r="M475" s="23"/>
      <c r="N475" s="23"/>
      <c r="O475" s="58" t="s">
        <v>181</v>
      </c>
      <c r="P475" s="14"/>
    </row>
    <row r="476" spans="1:16" s="62" customFormat="1" ht="19.5" thickBot="1">
      <c r="A476" s="33">
        <v>72</v>
      </c>
      <c r="B476" s="13" t="s">
        <v>110</v>
      </c>
      <c r="C476" s="14" t="s">
        <v>653</v>
      </c>
      <c r="D476" s="13" t="s">
        <v>141</v>
      </c>
      <c r="E476" s="23" t="s">
        <v>135</v>
      </c>
      <c r="F476" s="23" t="s">
        <v>135</v>
      </c>
      <c r="G476" s="26">
        <v>21.2</v>
      </c>
      <c r="H476" s="26">
        <v>19.2</v>
      </c>
      <c r="I476" s="26">
        <v>17.2</v>
      </c>
      <c r="J476" s="75">
        <v>18.2</v>
      </c>
      <c r="K476" s="75">
        <v>15.05</v>
      </c>
      <c r="L476" s="23" t="s">
        <v>135</v>
      </c>
      <c r="M476" s="23"/>
      <c r="N476" s="23"/>
      <c r="O476" s="58" t="s">
        <v>181</v>
      </c>
      <c r="P476" s="14"/>
    </row>
    <row r="477" spans="1:16" s="62" customFormat="1" ht="19.5" thickBot="1">
      <c r="A477" s="33">
        <v>72</v>
      </c>
      <c r="B477" s="13" t="s">
        <v>110</v>
      </c>
      <c r="C477" s="14" t="s">
        <v>654</v>
      </c>
      <c r="D477" s="13" t="s">
        <v>141</v>
      </c>
      <c r="E477" s="23" t="s">
        <v>135</v>
      </c>
      <c r="F477" s="23" t="s">
        <v>135</v>
      </c>
      <c r="G477" s="26">
        <v>15.8</v>
      </c>
      <c r="H477" s="26">
        <v>17.5</v>
      </c>
      <c r="I477" s="26">
        <v>17.3</v>
      </c>
      <c r="J477" s="75">
        <v>16.3</v>
      </c>
      <c r="K477" s="75">
        <v>14.67</v>
      </c>
      <c r="L477" s="23" t="s">
        <v>135</v>
      </c>
      <c r="M477" s="23"/>
      <c r="N477" s="23"/>
      <c r="O477" s="58" t="s">
        <v>181</v>
      </c>
      <c r="P477" s="14"/>
    </row>
    <row r="478" spans="1:16" s="62" customFormat="1" ht="19.5" thickBot="1">
      <c r="A478" s="33">
        <v>72</v>
      </c>
      <c r="B478" s="13" t="s">
        <v>110</v>
      </c>
      <c r="C478" s="14" t="s">
        <v>655</v>
      </c>
      <c r="D478" s="13" t="s">
        <v>141</v>
      </c>
      <c r="E478" s="23" t="s">
        <v>135</v>
      </c>
      <c r="F478" s="23" t="s">
        <v>135</v>
      </c>
      <c r="G478" s="26">
        <v>19.100000000000001</v>
      </c>
      <c r="H478" s="26">
        <v>19.2</v>
      </c>
      <c r="I478" s="26">
        <v>17.899999999999999</v>
      </c>
      <c r="J478" s="75">
        <v>19.3</v>
      </c>
      <c r="K478" s="75">
        <v>17.489999999999998</v>
      </c>
      <c r="L478" s="23" t="s">
        <v>135</v>
      </c>
      <c r="M478" s="23"/>
      <c r="N478" s="23"/>
      <c r="O478" s="58" t="s">
        <v>181</v>
      </c>
      <c r="P478" s="14"/>
    </row>
    <row r="479" spans="1:16" s="62" customFormat="1" ht="19.5" thickBot="1">
      <c r="A479" s="33">
        <v>72</v>
      </c>
      <c r="B479" s="13" t="s">
        <v>110</v>
      </c>
      <c r="C479" s="14" t="s">
        <v>656</v>
      </c>
      <c r="D479" s="13" t="s">
        <v>141</v>
      </c>
      <c r="E479" s="23" t="s">
        <v>135</v>
      </c>
      <c r="F479" s="23" t="s">
        <v>135</v>
      </c>
      <c r="G479" s="26">
        <v>19.100000000000001</v>
      </c>
      <c r="H479" s="26">
        <v>23</v>
      </c>
      <c r="I479" s="26">
        <v>22.2</v>
      </c>
      <c r="J479" s="75">
        <v>22.7</v>
      </c>
      <c r="K479" s="75">
        <v>19.39</v>
      </c>
      <c r="L479" s="23" t="s">
        <v>135</v>
      </c>
      <c r="M479" s="23"/>
      <c r="N479" s="23"/>
      <c r="O479" s="58" t="s">
        <v>181</v>
      </c>
      <c r="P479" s="14"/>
    </row>
    <row r="480" spans="1:16" s="62" customFormat="1" ht="19.5" thickBot="1">
      <c r="A480" s="33">
        <v>72</v>
      </c>
      <c r="B480" s="13" t="s">
        <v>110</v>
      </c>
      <c r="C480" s="14" t="s">
        <v>657</v>
      </c>
      <c r="D480" s="13" t="s">
        <v>141</v>
      </c>
      <c r="E480" s="23" t="s">
        <v>135</v>
      </c>
      <c r="F480" s="23" t="s">
        <v>135</v>
      </c>
      <c r="G480" s="26">
        <v>20.8</v>
      </c>
      <c r="H480" s="26">
        <v>22.7</v>
      </c>
      <c r="I480" s="26">
        <v>18.100000000000001</v>
      </c>
      <c r="J480" s="75">
        <v>23.7</v>
      </c>
      <c r="K480" s="75">
        <v>18</v>
      </c>
      <c r="L480" s="23" t="s">
        <v>135</v>
      </c>
      <c r="M480" s="23"/>
      <c r="N480" s="23"/>
      <c r="O480" s="58" t="s">
        <v>181</v>
      </c>
      <c r="P480" s="14"/>
    </row>
    <row r="481" spans="1:16" s="62" customFormat="1" ht="19.5" thickBot="1">
      <c r="A481" s="33">
        <v>72</v>
      </c>
      <c r="B481" s="13" t="s">
        <v>110</v>
      </c>
      <c r="C481" s="14" t="s">
        <v>658</v>
      </c>
      <c r="D481" s="13" t="s">
        <v>141</v>
      </c>
      <c r="E481" s="23" t="s">
        <v>135</v>
      </c>
      <c r="F481" s="23" t="s">
        <v>135</v>
      </c>
      <c r="G481" s="26">
        <v>24.2</v>
      </c>
      <c r="H481" s="26">
        <v>30.4</v>
      </c>
      <c r="I481" s="26">
        <v>25.3</v>
      </c>
      <c r="J481" s="75">
        <v>22.9</v>
      </c>
      <c r="K481" s="75">
        <v>17.97</v>
      </c>
      <c r="L481" s="23" t="s">
        <v>135</v>
      </c>
      <c r="M481" s="23"/>
      <c r="N481" s="23"/>
      <c r="O481" s="58" t="s">
        <v>181</v>
      </c>
      <c r="P481" s="14"/>
    </row>
    <row r="482" spans="1:16" s="62" customFormat="1" ht="19.5" thickBot="1">
      <c r="A482" s="33">
        <v>72</v>
      </c>
      <c r="B482" s="13" t="s">
        <v>110</v>
      </c>
      <c r="C482" s="14" t="s">
        <v>659</v>
      </c>
      <c r="D482" s="13" t="s">
        <v>141</v>
      </c>
      <c r="E482" s="23" t="s">
        <v>135</v>
      </c>
      <c r="F482" s="23" t="s">
        <v>135</v>
      </c>
      <c r="G482" s="26">
        <v>16</v>
      </c>
      <c r="H482" s="26">
        <v>15.4</v>
      </c>
      <c r="I482" s="26">
        <v>16.2</v>
      </c>
      <c r="J482" s="75">
        <v>17.899999999999999</v>
      </c>
      <c r="K482" s="75">
        <v>13.3</v>
      </c>
      <c r="L482" s="23" t="s">
        <v>135</v>
      </c>
      <c r="M482" s="23"/>
      <c r="N482" s="23"/>
      <c r="O482" s="58" t="s">
        <v>181</v>
      </c>
      <c r="P482" s="14"/>
    </row>
    <row r="483" spans="1:16" s="62" customFormat="1" ht="19.5" thickBot="1">
      <c r="A483" s="33">
        <v>72</v>
      </c>
      <c r="B483" s="13" t="s">
        <v>110</v>
      </c>
      <c r="C483" s="14" t="s">
        <v>660</v>
      </c>
      <c r="D483" s="13" t="s">
        <v>141</v>
      </c>
      <c r="E483" s="23" t="s">
        <v>135</v>
      </c>
      <c r="F483" s="23" t="s">
        <v>135</v>
      </c>
      <c r="G483" s="26">
        <v>19.2</v>
      </c>
      <c r="H483" s="26">
        <v>17.3</v>
      </c>
      <c r="I483" s="26">
        <v>16.899999999999999</v>
      </c>
      <c r="J483" s="75">
        <v>17</v>
      </c>
      <c r="K483" s="75">
        <v>14.81</v>
      </c>
      <c r="L483" s="23" t="s">
        <v>135</v>
      </c>
      <c r="M483" s="23"/>
      <c r="N483" s="23"/>
      <c r="O483" s="58" t="s">
        <v>181</v>
      </c>
      <c r="P483" s="14"/>
    </row>
    <row r="484" spans="1:16" s="62" customFormat="1" ht="19.5" thickBot="1">
      <c r="A484" s="33">
        <v>72</v>
      </c>
      <c r="B484" s="13" t="s">
        <v>110</v>
      </c>
      <c r="C484" s="14" t="s">
        <v>661</v>
      </c>
      <c r="D484" s="13" t="s">
        <v>141</v>
      </c>
      <c r="E484" s="23" t="s">
        <v>135</v>
      </c>
      <c r="F484" s="23" t="s">
        <v>135</v>
      </c>
      <c r="G484" s="26">
        <v>16</v>
      </c>
      <c r="H484" s="26">
        <v>17.399999999999999</v>
      </c>
      <c r="I484" s="26">
        <v>17.899999999999999</v>
      </c>
      <c r="J484" s="75">
        <v>17.7</v>
      </c>
      <c r="K484" s="75">
        <v>16.3</v>
      </c>
      <c r="L484" s="23" t="s">
        <v>135</v>
      </c>
      <c r="M484" s="23"/>
      <c r="N484" s="23"/>
      <c r="O484" s="58" t="s">
        <v>181</v>
      </c>
      <c r="P484" s="14"/>
    </row>
    <row r="485" spans="1:16" s="62" customFormat="1" ht="19.5" thickBot="1">
      <c r="A485" s="33">
        <v>72</v>
      </c>
      <c r="B485" s="13" t="s">
        <v>110</v>
      </c>
      <c r="C485" s="14" t="s">
        <v>662</v>
      </c>
      <c r="D485" s="13" t="s">
        <v>141</v>
      </c>
      <c r="E485" s="23" t="s">
        <v>135</v>
      </c>
      <c r="F485" s="23" t="s">
        <v>135</v>
      </c>
      <c r="G485" s="26">
        <v>22.4</v>
      </c>
      <c r="H485" s="26">
        <v>21.3</v>
      </c>
      <c r="I485" s="26">
        <v>16.5</v>
      </c>
      <c r="J485" s="75">
        <v>17.8</v>
      </c>
      <c r="K485" s="75">
        <v>17</v>
      </c>
      <c r="L485" s="23" t="s">
        <v>135</v>
      </c>
      <c r="M485" s="23"/>
      <c r="N485" s="23"/>
      <c r="O485" s="58" t="s">
        <v>181</v>
      </c>
      <c r="P485" s="14"/>
    </row>
    <row r="486" spans="1:16" s="62" customFormat="1" ht="19.5" thickBot="1">
      <c r="A486" s="33">
        <v>72</v>
      </c>
      <c r="B486" s="13" t="s">
        <v>110</v>
      </c>
      <c r="C486" s="14" t="s">
        <v>663</v>
      </c>
      <c r="D486" s="13" t="s">
        <v>141</v>
      </c>
      <c r="E486" s="23" t="s">
        <v>135</v>
      </c>
      <c r="F486" s="23" t="s">
        <v>135</v>
      </c>
      <c r="G486" s="26">
        <v>16.8</v>
      </c>
      <c r="H486" s="26">
        <v>15.2</v>
      </c>
      <c r="I486" s="26">
        <v>13.2</v>
      </c>
      <c r="J486" s="75">
        <v>15</v>
      </c>
      <c r="K486" s="75">
        <v>12.7</v>
      </c>
      <c r="L486" s="23" t="s">
        <v>135</v>
      </c>
      <c r="M486" s="23"/>
      <c r="N486" s="23"/>
      <c r="O486" s="58" t="s">
        <v>181</v>
      </c>
      <c r="P486" s="14"/>
    </row>
    <row r="487" spans="1:16" ht="19.5" thickBot="1">
      <c r="A487" s="47">
        <v>73</v>
      </c>
      <c r="B487" s="15" t="s">
        <v>110</v>
      </c>
      <c r="C487" s="16" t="s">
        <v>64</v>
      </c>
      <c r="D487" s="15" t="s">
        <v>132</v>
      </c>
      <c r="E487" s="24" t="s">
        <v>135</v>
      </c>
      <c r="F487" s="24" t="s">
        <v>135</v>
      </c>
      <c r="G487" s="24">
        <v>577</v>
      </c>
      <c r="H487" s="24">
        <v>28</v>
      </c>
      <c r="I487" s="24">
        <v>272</v>
      </c>
      <c r="J487" s="66">
        <v>245</v>
      </c>
      <c r="K487" s="66">
        <v>389</v>
      </c>
      <c r="L487" s="24" t="s">
        <v>135</v>
      </c>
      <c r="M487" s="24"/>
      <c r="N487" s="24"/>
      <c r="O487" s="59" t="s">
        <v>182</v>
      </c>
      <c r="P487" s="16"/>
    </row>
    <row r="488" spans="1:16" s="17" customFormat="1" ht="19.5" thickBot="1">
      <c r="A488" s="47">
        <v>73</v>
      </c>
      <c r="B488" s="15" t="s">
        <v>110</v>
      </c>
      <c r="C488" s="16" t="s">
        <v>664</v>
      </c>
      <c r="D488" s="15" t="s">
        <v>132</v>
      </c>
      <c r="E488" s="24" t="s">
        <v>135</v>
      </c>
      <c r="F488" s="24" t="s">
        <v>135</v>
      </c>
      <c r="G488" s="24">
        <v>176</v>
      </c>
      <c r="H488" s="24">
        <v>1</v>
      </c>
      <c r="I488" s="24">
        <v>42</v>
      </c>
      <c r="J488" s="66">
        <v>9</v>
      </c>
      <c r="K488" s="66">
        <v>118</v>
      </c>
      <c r="L488" s="24" t="s">
        <v>135</v>
      </c>
      <c r="M488" s="24"/>
      <c r="N488" s="24"/>
      <c r="O488" s="59" t="s">
        <v>182</v>
      </c>
      <c r="P488" s="16"/>
    </row>
    <row r="489" spans="1:16" s="17" customFormat="1" ht="19.5" thickBot="1">
      <c r="A489" s="47">
        <v>73</v>
      </c>
      <c r="B489" s="15" t="s">
        <v>110</v>
      </c>
      <c r="C489" s="16" t="s">
        <v>665</v>
      </c>
      <c r="D489" s="15" t="s">
        <v>132</v>
      </c>
      <c r="E489" s="24" t="s">
        <v>135</v>
      </c>
      <c r="F489" s="24" t="s">
        <v>135</v>
      </c>
      <c r="G489" s="24">
        <v>71</v>
      </c>
      <c r="H489" s="24" t="s">
        <v>135</v>
      </c>
      <c r="I489" s="24">
        <v>18</v>
      </c>
      <c r="J489" s="66">
        <v>8</v>
      </c>
      <c r="K489" s="66">
        <v>25</v>
      </c>
      <c r="L489" s="24" t="s">
        <v>135</v>
      </c>
      <c r="M489" s="24"/>
      <c r="N489" s="24"/>
      <c r="O489" s="59" t="s">
        <v>182</v>
      </c>
      <c r="P489" s="16"/>
    </row>
    <row r="490" spans="1:16" s="17" customFormat="1" ht="19.5" thickBot="1">
      <c r="A490" s="47">
        <v>73</v>
      </c>
      <c r="B490" s="15" t="s">
        <v>110</v>
      </c>
      <c r="C490" s="16" t="s">
        <v>666</v>
      </c>
      <c r="D490" s="15" t="s">
        <v>132</v>
      </c>
      <c r="E490" s="24" t="s">
        <v>135</v>
      </c>
      <c r="F490" s="24" t="s">
        <v>135</v>
      </c>
      <c r="G490" s="24">
        <v>4</v>
      </c>
      <c r="H490" s="24" t="s">
        <v>135</v>
      </c>
      <c r="I490" s="24">
        <v>3</v>
      </c>
      <c r="J490" s="66">
        <v>16</v>
      </c>
      <c r="K490" s="66">
        <v>10</v>
      </c>
      <c r="L490" s="24" t="s">
        <v>135</v>
      </c>
      <c r="M490" s="24"/>
      <c r="N490" s="24"/>
      <c r="O490" s="59" t="s">
        <v>182</v>
      </c>
      <c r="P490" s="16"/>
    </row>
    <row r="491" spans="1:16" s="17" customFormat="1" ht="19.5" thickBot="1">
      <c r="A491" s="47">
        <v>73</v>
      </c>
      <c r="B491" s="15" t="s">
        <v>110</v>
      </c>
      <c r="C491" s="16" t="s">
        <v>667</v>
      </c>
      <c r="D491" s="15" t="s">
        <v>132</v>
      </c>
      <c r="E491" s="24" t="s">
        <v>135</v>
      </c>
      <c r="F491" s="24" t="s">
        <v>135</v>
      </c>
      <c r="G491" s="24">
        <v>3</v>
      </c>
      <c r="H491" s="24">
        <v>1</v>
      </c>
      <c r="I491" s="24" t="s">
        <v>135</v>
      </c>
      <c r="J491" s="66" t="s">
        <v>135</v>
      </c>
      <c r="K491" s="66" t="s">
        <v>135</v>
      </c>
      <c r="L491" s="24" t="s">
        <v>135</v>
      </c>
      <c r="M491" s="24"/>
      <c r="N491" s="24"/>
      <c r="O491" s="59" t="s">
        <v>182</v>
      </c>
      <c r="P491" s="16"/>
    </row>
    <row r="492" spans="1:16" s="17" customFormat="1" ht="19.5" thickBot="1">
      <c r="A492" s="47">
        <v>73</v>
      </c>
      <c r="B492" s="15" t="s">
        <v>110</v>
      </c>
      <c r="C492" s="16" t="s">
        <v>668</v>
      </c>
      <c r="D492" s="15" t="s">
        <v>132</v>
      </c>
      <c r="E492" s="24" t="s">
        <v>135</v>
      </c>
      <c r="F492" s="24" t="s">
        <v>135</v>
      </c>
      <c r="G492" s="24">
        <v>13</v>
      </c>
      <c r="H492" s="24" t="s">
        <v>135</v>
      </c>
      <c r="I492" s="64">
        <v>31</v>
      </c>
      <c r="J492" s="66">
        <v>31</v>
      </c>
      <c r="K492" s="66">
        <v>33</v>
      </c>
      <c r="L492" s="24" t="s">
        <v>135</v>
      </c>
      <c r="M492" s="24"/>
      <c r="N492" s="24"/>
      <c r="O492" s="59" t="s">
        <v>182</v>
      </c>
      <c r="P492" s="16"/>
    </row>
    <row r="493" spans="1:16" s="17" customFormat="1" ht="19.5" thickBot="1">
      <c r="A493" s="47">
        <v>73</v>
      </c>
      <c r="B493" s="15" t="s">
        <v>110</v>
      </c>
      <c r="C493" s="16" t="s">
        <v>669</v>
      </c>
      <c r="D493" s="15" t="s">
        <v>132</v>
      </c>
      <c r="E493" s="24" t="s">
        <v>135</v>
      </c>
      <c r="F493" s="24" t="s">
        <v>135</v>
      </c>
      <c r="G493" s="24">
        <v>10</v>
      </c>
      <c r="H493" s="24">
        <v>23</v>
      </c>
      <c r="I493" s="24">
        <v>15</v>
      </c>
      <c r="J493" s="66">
        <v>44</v>
      </c>
      <c r="K493" s="66">
        <v>48</v>
      </c>
      <c r="L493" s="24" t="s">
        <v>135</v>
      </c>
      <c r="M493" s="24"/>
      <c r="N493" s="24"/>
      <c r="O493" s="59" t="s">
        <v>182</v>
      </c>
      <c r="P493" s="16"/>
    </row>
    <row r="494" spans="1:16" s="17" customFormat="1" ht="19.5" thickBot="1">
      <c r="A494" s="47">
        <v>73</v>
      </c>
      <c r="B494" s="15" t="s">
        <v>110</v>
      </c>
      <c r="C494" s="16" t="s">
        <v>670</v>
      </c>
      <c r="D494" s="15" t="s">
        <v>132</v>
      </c>
      <c r="E494" s="24" t="s">
        <v>135</v>
      </c>
      <c r="F494" s="24" t="s">
        <v>135</v>
      </c>
      <c r="G494" s="24">
        <v>165</v>
      </c>
      <c r="H494" s="24">
        <v>1</v>
      </c>
      <c r="I494" s="24">
        <v>82</v>
      </c>
      <c r="J494" s="66">
        <v>45</v>
      </c>
      <c r="K494" s="66">
        <v>45</v>
      </c>
      <c r="L494" s="24" t="s">
        <v>135</v>
      </c>
      <c r="M494" s="24"/>
      <c r="N494" s="24"/>
      <c r="O494" s="59" t="s">
        <v>182</v>
      </c>
      <c r="P494" s="16"/>
    </row>
    <row r="495" spans="1:16" s="17" customFormat="1" ht="19.5" thickBot="1">
      <c r="A495" s="47">
        <v>73</v>
      </c>
      <c r="B495" s="15" t="s">
        <v>110</v>
      </c>
      <c r="C495" s="16" t="s">
        <v>671</v>
      </c>
      <c r="D495" s="15" t="s">
        <v>132</v>
      </c>
      <c r="E495" s="24" t="s">
        <v>135</v>
      </c>
      <c r="F495" s="24" t="s">
        <v>135</v>
      </c>
      <c r="G495" s="24">
        <v>76</v>
      </c>
      <c r="H495" s="24">
        <v>2</v>
      </c>
      <c r="I495" s="24">
        <v>53</v>
      </c>
      <c r="J495" s="66">
        <v>42</v>
      </c>
      <c r="K495" s="66">
        <v>43</v>
      </c>
      <c r="L495" s="24" t="s">
        <v>135</v>
      </c>
      <c r="M495" s="24"/>
      <c r="N495" s="24"/>
      <c r="O495" s="59" t="s">
        <v>182</v>
      </c>
      <c r="P495" s="16"/>
    </row>
    <row r="496" spans="1:16" s="17" customFormat="1" ht="19.5" thickBot="1">
      <c r="A496" s="47">
        <v>73</v>
      </c>
      <c r="B496" s="15" t="s">
        <v>110</v>
      </c>
      <c r="C496" s="16" t="s">
        <v>672</v>
      </c>
      <c r="D496" s="15" t="s">
        <v>132</v>
      </c>
      <c r="E496" s="24" t="s">
        <v>135</v>
      </c>
      <c r="F496" s="24" t="s">
        <v>135</v>
      </c>
      <c r="G496" s="24">
        <v>2</v>
      </c>
      <c r="H496" s="24" t="s">
        <v>135</v>
      </c>
      <c r="I496" s="24">
        <v>4</v>
      </c>
      <c r="J496" s="66" t="s">
        <v>135</v>
      </c>
      <c r="K496" s="66">
        <v>6</v>
      </c>
      <c r="L496" s="24" t="s">
        <v>135</v>
      </c>
      <c r="M496" s="24"/>
      <c r="N496" s="24"/>
      <c r="O496" s="59" t="s">
        <v>182</v>
      </c>
      <c r="P496" s="16"/>
    </row>
    <row r="497" spans="1:16" s="17" customFormat="1" ht="19.5" thickBot="1">
      <c r="A497" s="47">
        <v>73</v>
      </c>
      <c r="B497" s="15" t="s">
        <v>110</v>
      </c>
      <c r="C497" s="16" t="s">
        <v>673</v>
      </c>
      <c r="D497" s="15" t="s">
        <v>132</v>
      </c>
      <c r="E497" s="24" t="s">
        <v>135</v>
      </c>
      <c r="F497" s="24" t="s">
        <v>135</v>
      </c>
      <c r="G497" s="24">
        <v>36</v>
      </c>
      <c r="H497" s="24" t="s">
        <v>135</v>
      </c>
      <c r="I497" s="24">
        <v>4</v>
      </c>
      <c r="J497" s="66">
        <v>14</v>
      </c>
      <c r="K497" s="66">
        <v>24</v>
      </c>
      <c r="L497" s="24" t="s">
        <v>135</v>
      </c>
      <c r="M497" s="24"/>
      <c r="N497" s="24"/>
      <c r="O497" s="59" t="s">
        <v>182</v>
      </c>
      <c r="P497" s="16"/>
    </row>
    <row r="498" spans="1:16" s="17" customFormat="1" ht="19.5" thickBot="1">
      <c r="A498" s="47">
        <v>73</v>
      </c>
      <c r="B498" s="15" t="s">
        <v>110</v>
      </c>
      <c r="C498" s="16" t="s">
        <v>674</v>
      </c>
      <c r="D498" s="15" t="s">
        <v>132</v>
      </c>
      <c r="E498" s="24" t="s">
        <v>135</v>
      </c>
      <c r="F498" s="24" t="s">
        <v>135</v>
      </c>
      <c r="G498" s="24">
        <v>3</v>
      </c>
      <c r="H498" s="24" t="s">
        <v>135</v>
      </c>
      <c r="I498" s="24">
        <v>1</v>
      </c>
      <c r="J498" s="66" t="s">
        <v>135</v>
      </c>
      <c r="K498" s="66" t="s">
        <v>135</v>
      </c>
      <c r="L498" s="24" t="s">
        <v>135</v>
      </c>
      <c r="M498" s="24"/>
      <c r="N498" s="24"/>
      <c r="O498" s="59" t="s">
        <v>182</v>
      </c>
      <c r="P498" s="16"/>
    </row>
    <row r="499" spans="1:16" s="17" customFormat="1" ht="19.5" thickBot="1">
      <c r="A499" s="47">
        <v>73</v>
      </c>
      <c r="B499" s="15" t="s">
        <v>110</v>
      </c>
      <c r="C499" s="16" t="s">
        <v>675</v>
      </c>
      <c r="D499" s="15" t="s">
        <v>132</v>
      </c>
      <c r="E499" s="24" t="s">
        <v>135</v>
      </c>
      <c r="F499" s="24" t="s">
        <v>135</v>
      </c>
      <c r="G499" s="24">
        <v>18</v>
      </c>
      <c r="H499" s="24" t="s">
        <v>135</v>
      </c>
      <c r="I499" s="24">
        <v>18</v>
      </c>
      <c r="J499" s="66">
        <v>28</v>
      </c>
      <c r="K499" s="66">
        <v>28</v>
      </c>
      <c r="L499" s="24" t="s">
        <v>135</v>
      </c>
      <c r="M499" s="24"/>
      <c r="N499" s="24"/>
      <c r="O499" s="59" t="s">
        <v>182</v>
      </c>
      <c r="P499" s="16"/>
    </row>
    <row r="500" spans="1:16" s="17" customFormat="1" ht="19.5" thickBot="1">
      <c r="A500" s="47">
        <v>73</v>
      </c>
      <c r="B500" s="15" t="s">
        <v>110</v>
      </c>
      <c r="C500" s="16" t="s">
        <v>676</v>
      </c>
      <c r="D500" s="15" t="s">
        <v>132</v>
      </c>
      <c r="E500" s="24" t="s">
        <v>135</v>
      </c>
      <c r="F500" s="24" t="s">
        <v>135</v>
      </c>
      <c r="G500" s="24" t="s">
        <v>135</v>
      </c>
      <c r="H500" s="24" t="s">
        <v>135</v>
      </c>
      <c r="I500" s="24">
        <v>1</v>
      </c>
      <c r="J500" s="66">
        <v>8</v>
      </c>
      <c r="K500" s="66">
        <v>9</v>
      </c>
      <c r="L500" s="24" t="s">
        <v>135</v>
      </c>
      <c r="M500" s="24"/>
      <c r="N500" s="24"/>
      <c r="O500" s="59" t="s">
        <v>182</v>
      </c>
      <c r="P500" s="16"/>
    </row>
    <row r="501" spans="1:16" s="62" customFormat="1" ht="19.5" thickBot="1">
      <c r="A501" s="33">
        <v>74</v>
      </c>
      <c r="B501" s="13" t="s">
        <v>110</v>
      </c>
      <c r="C501" s="14" t="s">
        <v>65</v>
      </c>
      <c r="D501" s="13" t="s">
        <v>132</v>
      </c>
      <c r="E501" s="23" t="s">
        <v>135</v>
      </c>
      <c r="F501" s="23" t="s">
        <v>135</v>
      </c>
      <c r="G501" s="23">
        <v>19149</v>
      </c>
      <c r="H501" s="23">
        <v>14064</v>
      </c>
      <c r="I501" s="23">
        <v>22368</v>
      </c>
      <c r="J501" s="65">
        <v>23053</v>
      </c>
      <c r="K501" s="65">
        <v>22289</v>
      </c>
      <c r="L501" s="23" t="s">
        <v>135</v>
      </c>
      <c r="M501" s="23"/>
      <c r="N501" s="23"/>
      <c r="O501" s="58" t="s">
        <v>183</v>
      </c>
      <c r="P501" s="14"/>
    </row>
    <row r="502" spans="1:16" s="17" customFormat="1" ht="19.5" thickBot="1">
      <c r="A502" s="47">
        <v>75</v>
      </c>
      <c r="B502" s="15" t="s">
        <v>110</v>
      </c>
      <c r="C502" s="16" t="s">
        <v>66</v>
      </c>
      <c r="D502" s="15" t="s">
        <v>132</v>
      </c>
      <c r="E502" s="24" t="s">
        <v>135</v>
      </c>
      <c r="F502" s="24" t="s">
        <v>135</v>
      </c>
      <c r="G502" s="24">
        <v>1000</v>
      </c>
      <c r="H502" s="24">
        <v>719</v>
      </c>
      <c r="I502" s="24">
        <v>949</v>
      </c>
      <c r="J502" s="66">
        <v>824</v>
      </c>
      <c r="K502" s="66">
        <v>840</v>
      </c>
      <c r="L502" s="24" t="s">
        <v>135</v>
      </c>
      <c r="M502" s="24"/>
      <c r="N502" s="24"/>
      <c r="O502" s="59" t="s">
        <v>183</v>
      </c>
      <c r="P502" s="16"/>
    </row>
    <row r="503" spans="1:16" s="62" customFormat="1" ht="38.25" thickBot="1">
      <c r="A503" s="33">
        <v>76</v>
      </c>
      <c r="B503" s="13" t="s">
        <v>110</v>
      </c>
      <c r="C503" s="14" t="s">
        <v>67</v>
      </c>
      <c r="D503" s="13" t="s">
        <v>132</v>
      </c>
      <c r="E503" s="23" t="s">
        <v>135</v>
      </c>
      <c r="F503" s="23" t="s">
        <v>135</v>
      </c>
      <c r="G503" s="23">
        <v>57584</v>
      </c>
      <c r="H503" s="23">
        <v>72904</v>
      </c>
      <c r="I503" s="23">
        <v>52850</v>
      </c>
      <c r="J503" s="65">
        <v>26870</v>
      </c>
      <c r="K503" s="65">
        <v>53443</v>
      </c>
      <c r="L503" s="23" t="s">
        <v>135</v>
      </c>
      <c r="M503" s="23"/>
      <c r="N503" s="23"/>
      <c r="O503" s="58" t="s">
        <v>184</v>
      </c>
      <c r="P503" s="14"/>
    </row>
    <row r="504" spans="1:16" s="17" customFormat="1" ht="38.25" thickBot="1">
      <c r="A504" s="47">
        <v>77</v>
      </c>
      <c r="B504" s="15" t="s">
        <v>110</v>
      </c>
      <c r="C504" s="16" t="s">
        <v>68</v>
      </c>
      <c r="D504" s="15" t="s">
        <v>132</v>
      </c>
      <c r="E504" s="24" t="s">
        <v>135</v>
      </c>
      <c r="F504" s="24" t="s">
        <v>135</v>
      </c>
      <c r="G504" s="24">
        <v>18809</v>
      </c>
      <c r="H504" s="24">
        <v>47076</v>
      </c>
      <c r="I504" s="24">
        <v>31123</v>
      </c>
      <c r="J504" s="66">
        <v>11737</v>
      </c>
      <c r="K504" s="66">
        <v>26151</v>
      </c>
      <c r="L504" s="24" t="s">
        <v>135</v>
      </c>
      <c r="M504" s="24"/>
      <c r="N504" s="24"/>
      <c r="O504" s="59" t="s">
        <v>184</v>
      </c>
      <c r="P504" s="16"/>
    </row>
    <row r="505" spans="1:16" s="62" customFormat="1" ht="19.5" thickBot="1">
      <c r="A505" s="33">
        <v>78</v>
      </c>
      <c r="B505" s="13" t="s">
        <v>110</v>
      </c>
      <c r="C505" s="14" t="s">
        <v>69</v>
      </c>
      <c r="D505" s="13" t="s">
        <v>129</v>
      </c>
      <c r="E505" s="23" t="s">
        <v>135</v>
      </c>
      <c r="F505" s="23" t="s">
        <v>135</v>
      </c>
      <c r="G505" s="23">
        <f>575+147+38+6</f>
        <v>766</v>
      </c>
      <c r="H505" s="23">
        <f>577+144+38+6</f>
        <v>765</v>
      </c>
      <c r="I505" s="23">
        <f>582+129+7+6</f>
        <v>724</v>
      </c>
      <c r="J505" s="65">
        <f>589+164+7+6</f>
        <v>766</v>
      </c>
      <c r="K505" s="65">
        <f>593+146+7+7</f>
        <v>753</v>
      </c>
      <c r="L505" s="23" t="s">
        <v>135</v>
      </c>
      <c r="M505" s="23"/>
      <c r="N505" s="23"/>
      <c r="O505" s="58" t="s">
        <v>185</v>
      </c>
      <c r="P505" s="14"/>
    </row>
    <row r="506" spans="1:16" ht="19.5" thickBot="1">
      <c r="A506" s="47">
        <v>79</v>
      </c>
      <c r="B506" s="15" t="s">
        <v>110</v>
      </c>
      <c r="C506" s="16" t="s">
        <v>70</v>
      </c>
      <c r="D506" s="15" t="s">
        <v>148</v>
      </c>
      <c r="E506" s="24" t="s">
        <v>135</v>
      </c>
      <c r="F506" s="24" t="s">
        <v>135</v>
      </c>
      <c r="G506" s="24">
        <f>5635+850</f>
        <v>6485</v>
      </c>
      <c r="H506" s="24">
        <f>5407+902</f>
        <v>6309</v>
      </c>
      <c r="I506" s="24">
        <f>5182+830</f>
        <v>6012</v>
      </c>
      <c r="J506" s="66">
        <f>5348+589</f>
        <v>5937</v>
      </c>
      <c r="K506" s="66">
        <f>5235+607</f>
        <v>5842</v>
      </c>
      <c r="L506" s="24" t="s">
        <v>135</v>
      </c>
      <c r="M506" s="24"/>
      <c r="N506" s="24"/>
      <c r="O506" s="59" t="s">
        <v>185</v>
      </c>
      <c r="P506" s="16"/>
    </row>
    <row r="507" spans="1:16" s="62" customFormat="1" ht="19.5" thickBot="1">
      <c r="A507" s="33">
        <v>80</v>
      </c>
      <c r="B507" s="13" t="s">
        <v>110</v>
      </c>
      <c r="C507" s="14" t="s">
        <v>71</v>
      </c>
      <c r="D507" s="13" t="s">
        <v>132</v>
      </c>
      <c r="E507" s="23" t="s">
        <v>135</v>
      </c>
      <c r="F507" s="23" t="s">
        <v>135</v>
      </c>
      <c r="G507" s="23">
        <v>4488995</v>
      </c>
      <c r="H507" s="23">
        <v>4030328</v>
      </c>
      <c r="I507" s="23">
        <v>4201843</v>
      </c>
      <c r="J507" s="65">
        <f>2398958+138492</f>
        <v>2537450</v>
      </c>
      <c r="K507" s="65">
        <v>2525944</v>
      </c>
      <c r="L507" s="23" t="s">
        <v>135</v>
      </c>
      <c r="M507" s="23"/>
      <c r="N507" s="23"/>
      <c r="O507" s="58" t="s">
        <v>177</v>
      </c>
      <c r="P507" s="14"/>
    </row>
    <row r="508" spans="1:16" ht="19.5" thickBot="1">
      <c r="A508" s="47">
        <v>81</v>
      </c>
      <c r="B508" s="15" t="s">
        <v>110</v>
      </c>
      <c r="C508" s="16" t="s">
        <v>72</v>
      </c>
      <c r="D508" s="15" t="s">
        <v>132</v>
      </c>
      <c r="E508" s="24" t="s">
        <v>135</v>
      </c>
      <c r="F508" s="24" t="s">
        <v>135</v>
      </c>
      <c r="G508" s="24">
        <v>184381</v>
      </c>
      <c r="H508" s="24">
        <v>115677</v>
      </c>
      <c r="I508" s="24">
        <v>458373</v>
      </c>
      <c r="J508" s="66">
        <v>245884</v>
      </c>
      <c r="K508" s="66">
        <v>163177</v>
      </c>
      <c r="L508" s="24" t="s">
        <v>135</v>
      </c>
      <c r="M508" s="24"/>
      <c r="N508" s="24"/>
      <c r="O508" s="59" t="s">
        <v>177</v>
      </c>
      <c r="P508" s="16"/>
    </row>
    <row r="509" spans="1:16" s="62" customFormat="1" ht="19.5" thickBot="1">
      <c r="A509" s="33">
        <v>82</v>
      </c>
      <c r="B509" s="13" t="s">
        <v>110</v>
      </c>
      <c r="C509" s="14" t="s">
        <v>73</v>
      </c>
      <c r="D509" s="13" t="s">
        <v>129</v>
      </c>
      <c r="E509" s="23" t="s">
        <v>135</v>
      </c>
      <c r="F509" s="23" t="s">
        <v>135</v>
      </c>
      <c r="G509" s="23">
        <v>20</v>
      </c>
      <c r="H509" s="23">
        <v>20</v>
      </c>
      <c r="I509" s="23">
        <v>20</v>
      </c>
      <c r="J509" s="65">
        <v>20</v>
      </c>
      <c r="K509" s="65">
        <v>20</v>
      </c>
      <c r="L509" s="23" t="s">
        <v>135</v>
      </c>
      <c r="M509" s="23"/>
      <c r="N509" s="23"/>
      <c r="O509" s="58" t="s">
        <v>177</v>
      </c>
      <c r="P509" s="14"/>
    </row>
    <row r="510" spans="1:16" ht="19.5" thickBot="1">
      <c r="A510" s="47">
        <v>83</v>
      </c>
      <c r="B510" s="15" t="s">
        <v>110</v>
      </c>
      <c r="C510" s="16" t="s">
        <v>74</v>
      </c>
      <c r="D510" s="15" t="s">
        <v>149</v>
      </c>
      <c r="E510" s="24" t="s">
        <v>135</v>
      </c>
      <c r="F510" s="24" t="s">
        <v>135</v>
      </c>
      <c r="G510" s="24">
        <v>1585</v>
      </c>
      <c r="H510" s="24">
        <v>1600</v>
      </c>
      <c r="I510" s="24">
        <v>1600</v>
      </c>
      <c r="J510" s="66">
        <v>1612</v>
      </c>
      <c r="K510" s="66">
        <v>1667</v>
      </c>
      <c r="L510" s="24" t="s">
        <v>135</v>
      </c>
      <c r="M510" s="24"/>
      <c r="N510" s="24"/>
      <c r="O510" s="59" t="s">
        <v>177</v>
      </c>
      <c r="P510" s="16"/>
    </row>
    <row r="511" spans="1:16" s="62" customFormat="1" ht="19.5" thickBot="1">
      <c r="A511" s="33">
        <v>84</v>
      </c>
      <c r="B511" s="13" t="s">
        <v>110</v>
      </c>
      <c r="C511" s="14" t="s">
        <v>75</v>
      </c>
      <c r="D511" s="13" t="s">
        <v>132</v>
      </c>
      <c r="E511" s="23" t="s">
        <v>135</v>
      </c>
      <c r="F511" s="23" t="s">
        <v>135</v>
      </c>
      <c r="G511" s="23">
        <v>5794</v>
      </c>
      <c r="H511" s="23">
        <v>4475</v>
      </c>
      <c r="I511" s="23">
        <v>5498</v>
      </c>
      <c r="J511" s="65">
        <v>4574</v>
      </c>
      <c r="K511" s="65">
        <v>4072</v>
      </c>
      <c r="L511" s="23" t="s">
        <v>135</v>
      </c>
      <c r="M511" s="23"/>
      <c r="N511" s="23"/>
      <c r="O511" s="58" t="s">
        <v>177</v>
      </c>
      <c r="P511" s="14"/>
    </row>
    <row r="512" spans="1:16" ht="19.5" thickBot="1">
      <c r="A512" s="47">
        <v>84</v>
      </c>
      <c r="B512" s="15" t="s">
        <v>110</v>
      </c>
      <c r="C512" s="16" t="s">
        <v>199</v>
      </c>
      <c r="D512" s="15" t="s">
        <v>132</v>
      </c>
      <c r="E512" s="24" t="s">
        <v>135</v>
      </c>
      <c r="F512" s="24" t="s">
        <v>135</v>
      </c>
      <c r="G512" s="24">
        <v>14840</v>
      </c>
      <c r="H512" s="24">
        <v>12544</v>
      </c>
      <c r="I512" s="24">
        <v>13016</v>
      </c>
      <c r="J512" s="66">
        <v>12128</v>
      </c>
      <c r="K512" s="66">
        <v>11685</v>
      </c>
      <c r="L512" s="24" t="s">
        <v>135</v>
      </c>
      <c r="M512" s="24"/>
      <c r="N512" s="24"/>
      <c r="O512" s="59" t="s">
        <v>177</v>
      </c>
      <c r="P512" s="16"/>
    </row>
    <row r="513" spans="1:16" s="62" customFormat="1" ht="19.5" thickBot="1">
      <c r="A513" s="33">
        <v>85</v>
      </c>
      <c r="B513" s="13" t="s">
        <v>110</v>
      </c>
      <c r="C513" s="14" t="s">
        <v>76</v>
      </c>
      <c r="D513" s="13" t="s">
        <v>132</v>
      </c>
      <c r="E513" s="23" t="s">
        <v>135</v>
      </c>
      <c r="F513" s="23" t="s">
        <v>135</v>
      </c>
      <c r="G513" s="23">
        <v>9613</v>
      </c>
      <c r="H513" s="23">
        <v>8448</v>
      </c>
      <c r="I513" s="23">
        <v>8687</v>
      </c>
      <c r="J513" s="65">
        <v>8085</v>
      </c>
      <c r="K513" s="65">
        <v>8063</v>
      </c>
      <c r="L513" s="23" t="s">
        <v>135</v>
      </c>
      <c r="M513" s="23"/>
      <c r="N513" s="23"/>
      <c r="O513" s="58" t="s">
        <v>177</v>
      </c>
      <c r="P513" s="14"/>
    </row>
    <row r="514" spans="1:16" s="17" customFormat="1" ht="19.5" thickBot="1">
      <c r="A514" s="47">
        <v>86</v>
      </c>
      <c r="B514" s="15" t="s">
        <v>110</v>
      </c>
      <c r="C514" s="16" t="s">
        <v>77</v>
      </c>
      <c r="D514" s="15" t="s">
        <v>132</v>
      </c>
      <c r="E514" s="24" t="s">
        <v>135</v>
      </c>
      <c r="F514" s="24" t="s">
        <v>135</v>
      </c>
      <c r="G514" s="24">
        <v>737</v>
      </c>
      <c r="H514" s="24">
        <v>618</v>
      </c>
      <c r="I514" s="24">
        <v>646</v>
      </c>
      <c r="J514" s="66">
        <v>519</v>
      </c>
      <c r="K514" s="66">
        <v>548</v>
      </c>
      <c r="L514" s="24" t="s">
        <v>135</v>
      </c>
      <c r="M514" s="24"/>
      <c r="N514" s="24"/>
      <c r="O514" s="59" t="s">
        <v>177</v>
      </c>
      <c r="P514" s="16"/>
    </row>
    <row r="515" spans="1:16" s="62" customFormat="1" ht="19.5" thickBot="1">
      <c r="A515" s="33">
        <v>87</v>
      </c>
      <c r="B515" s="13" t="s">
        <v>110</v>
      </c>
      <c r="C515" s="14" t="s">
        <v>78</v>
      </c>
      <c r="D515" s="13" t="s">
        <v>141</v>
      </c>
      <c r="E515" s="23" t="s">
        <v>135</v>
      </c>
      <c r="F515" s="23" t="s">
        <v>135</v>
      </c>
      <c r="G515" s="26">
        <v>55.1</v>
      </c>
      <c r="H515" s="26">
        <v>45.6</v>
      </c>
      <c r="I515" s="26">
        <v>53.7</v>
      </c>
      <c r="J515" s="75" t="s">
        <v>135</v>
      </c>
      <c r="K515" s="75">
        <v>44</v>
      </c>
      <c r="L515" s="26" t="s">
        <v>135</v>
      </c>
      <c r="M515" s="23"/>
      <c r="N515" s="23"/>
      <c r="O515" s="58" t="s">
        <v>187</v>
      </c>
      <c r="P515" s="14"/>
    </row>
    <row r="516" spans="1:16" s="17" customFormat="1" ht="19.5" thickBot="1">
      <c r="A516" s="47">
        <v>88</v>
      </c>
      <c r="B516" s="15" t="s">
        <v>110</v>
      </c>
      <c r="C516" s="16" t="s">
        <v>79</v>
      </c>
      <c r="D516" s="15" t="s">
        <v>132</v>
      </c>
      <c r="E516" s="24" t="s">
        <v>135</v>
      </c>
      <c r="F516" s="24" t="s">
        <v>135</v>
      </c>
      <c r="G516" s="29">
        <v>6.17</v>
      </c>
      <c r="H516" s="29">
        <v>6.28</v>
      </c>
      <c r="I516" s="29">
        <v>7</v>
      </c>
      <c r="J516" s="78">
        <v>7.12</v>
      </c>
      <c r="K516" s="81">
        <v>8.43</v>
      </c>
      <c r="L516" s="24" t="s">
        <v>135</v>
      </c>
      <c r="M516" s="24"/>
      <c r="N516" s="24"/>
      <c r="O516" s="59" t="s">
        <v>186</v>
      </c>
      <c r="P516" s="16"/>
    </row>
    <row r="517" spans="1:16" s="62" customFormat="1" ht="19.5" thickBot="1">
      <c r="A517" s="33">
        <v>89</v>
      </c>
      <c r="B517" s="13" t="s">
        <v>110</v>
      </c>
      <c r="C517" s="14" t="s">
        <v>55</v>
      </c>
      <c r="D517" s="13" t="s">
        <v>132</v>
      </c>
      <c r="E517" s="23" t="s">
        <v>135</v>
      </c>
      <c r="F517" s="23" t="s">
        <v>135</v>
      </c>
      <c r="G517" s="26">
        <v>9.57</v>
      </c>
      <c r="H517" s="26">
        <v>8.85</v>
      </c>
      <c r="I517" s="26">
        <v>9.1</v>
      </c>
      <c r="J517" s="75">
        <v>7</v>
      </c>
      <c r="K517" s="79">
        <v>9.57</v>
      </c>
      <c r="L517" s="23" t="s">
        <v>135</v>
      </c>
      <c r="M517" s="23"/>
      <c r="N517" s="23"/>
      <c r="O517" s="58" t="s">
        <v>186</v>
      </c>
      <c r="P517" s="14"/>
    </row>
    <row r="518" spans="1:16" s="17" customFormat="1" ht="75.75" thickBot="1">
      <c r="A518" s="47">
        <v>90</v>
      </c>
      <c r="B518" s="15" t="s">
        <v>110</v>
      </c>
      <c r="C518" s="16" t="s">
        <v>80</v>
      </c>
      <c r="D518" s="15" t="s">
        <v>132</v>
      </c>
      <c r="E518" s="24" t="s">
        <v>135</v>
      </c>
      <c r="F518" s="24" t="s">
        <v>135</v>
      </c>
      <c r="G518" s="24">
        <v>56311</v>
      </c>
      <c r="H518" s="24">
        <v>59426</v>
      </c>
      <c r="I518" s="24">
        <v>60447</v>
      </c>
      <c r="J518" s="66">
        <v>64080</v>
      </c>
      <c r="K518" s="66">
        <v>72697</v>
      </c>
      <c r="L518" s="24">
        <v>69727</v>
      </c>
      <c r="M518" s="24">
        <v>70219</v>
      </c>
      <c r="N518" s="24"/>
      <c r="O518" s="59" t="s">
        <v>188</v>
      </c>
      <c r="P518" s="16" t="s">
        <v>677</v>
      </c>
    </row>
    <row r="519" spans="1:16" s="62" customFormat="1" ht="75.75" thickBot="1">
      <c r="A519" s="33">
        <v>91</v>
      </c>
      <c r="B519" s="13" t="s">
        <v>110</v>
      </c>
      <c r="C519" s="14" t="s">
        <v>81</v>
      </c>
      <c r="D519" s="13" t="s">
        <v>132</v>
      </c>
      <c r="E519" s="23" t="s">
        <v>135</v>
      </c>
      <c r="F519" s="23" t="s">
        <v>135</v>
      </c>
      <c r="G519" s="23">
        <v>27442</v>
      </c>
      <c r="H519" s="23">
        <v>25337</v>
      </c>
      <c r="I519" s="23">
        <v>25680</v>
      </c>
      <c r="J519" s="65">
        <v>31691</v>
      </c>
      <c r="K519" s="65">
        <v>36836</v>
      </c>
      <c r="L519" s="23">
        <v>43752</v>
      </c>
      <c r="M519" s="23">
        <v>46905</v>
      </c>
      <c r="N519" s="23"/>
      <c r="O519" s="58" t="s">
        <v>188</v>
      </c>
      <c r="P519" s="14" t="s">
        <v>677</v>
      </c>
    </row>
    <row r="520" spans="1:16" s="17" customFormat="1" ht="75.75" thickBot="1">
      <c r="A520" s="47">
        <v>92</v>
      </c>
      <c r="B520" s="15" t="s">
        <v>110</v>
      </c>
      <c r="C520" s="16" t="s">
        <v>82</v>
      </c>
      <c r="D520" s="15" t="s">
        <v>132</v>
      </c>
      <c r="E520" s="24" t="s">
        <v>135</v>
      </c>
      <c r="F520" s="24" t="s">
        <v>135</v>
      </c>
      <c r="G520" s="24">
        <v>424</v>
      </c>
      <c r="H520" s="24">
        <v>405</v>
      </c>
      <c r="I520" s="24">
        <v>385</v>
      </c>
      <c r="J520" s="66">
        <v>367</v>
      </c>
      <c r="K520" s="66">
        <v>410</v>
      </c>
      <c r="L520" s="24">
        <v>435</v>
      </c>
      <c r="M520" s="24">
        <v>187</v>
      </c>
      <c r="N520" s="24"/>
      <c r="O520" s="59" t="s">
        <v>188</v>
      </c>
      <c r="P520" s="16" t="s">
        <v>677</v>
      </c>
    </row>
    <row r="521" spans="1:16" s="62" customFormat="1" ht="19.5" thickBot="1">
      <c r="A521" s="33">
        <v>93</v>
      </c>
      <c r="B521" s="13" t="s">
        <v>110</v>
      </c>
      <c r="C521" s="14" t="s">
        <v>83</v>
      </c>
      <c r="D521" s="13" t="s">
        <v>132</v>
      </c>
      <c r="E521" s="23" t="s">
        <v>135</v>
      </c>
      <c r="F521" s="23" t="s">
        <v>135</v>
      </c>
      <c r="G521" s="23" t="s">
        <v>135</v>
      </c>
      <c r="H521" s="23">
        <v>2</v>
      </c>
      <c r="I521" s="23" t="s">
        <v>135</v>
      </c>
      <c r="J521" s="65">
        <v>2</v>
      </c>
      <c r="K521" s="65" t="s">
        <v>135</v>
      </c>
      <c r="L521" s="23" t="s">
        <v>135</v>
      </c>
      <c r="M521" s="23"/>
      <c r="N521" s="23"/>
      <c r="O521" s="58" t="s">
        <v>189</v>
      </c>
      <c r="P521" s="14"/>
    </row>
    <row r="522" spans="1:16" s="17" customFormat="1" ht="19.5" thickBot="1">
      <c r="A522" s="47">
        <v>94</v>
      </c>
      <c r="B522" s="15" t="s">
        <v>110</v>
      </c>
      <c r="C522" s="16" t="s">
        <v>84</v>
      </c>
      <c r="D522" s="15" t="s">
        <v>132</v>
      </c>
      <c r="E522" s="24" t="s">
        <v>135</v>
      </c>
      <c r="F522" s="24" t="s">
        <v>135</v>
      </c>
      <c r="G522" s="24" t="s">
        <v>135</v>
      </c>
      <c r="H522" s="24" t="s">
        <v>135</v>
      </c>
      <c r="I522" s="24">
        <v>1</v>
      </c>
      <c r="J522" s="66" t="s">
        <v>135</v>
      </c>
      <c r="K522" s="66" t="s">
        <v>135</v>
      </c>
      <c r="L522" s="24" t="s">
        <v>135</v>
      </c>
      <c r="M522" s="24"/>
      <c r="N522" s="24"/>
      <c r="O522" s="59" t="s">
        <v>189</v>
      </c>
      <c r="P522" s="16"/>
    </row>
    <row r="523" spans="1:16" s="62" customFormat="1" ht="19.5" thickBot="1">
      <c r="A523" s="33">
        <v>95</v>
      </c>
      <c r="B523" s="13" t="s">
        <v>110</v>
      </c>
      <c r="C523" s="14" t="s">
        <v>150</v>
      </c>
      <c r="D523" s="13" t="s">
        <v>132</v>
      </c>
      <c r="E523" s="23" t="s">
        <v>135</v>
      </c>
      <c r="F523" s="23" t="s">
        <v>135</v>
      </c>
      <c r="G523" s="23" t="s">
        <v>135</v>
      </c>
      <c r="H523" s="23" t="s">
        <v>135</v>
      </c>
      <c r="I523" s="23" t="s">
        <v>135</v>
      </c>
      <c r="J523" s="65" t="s">
        <v>135</v>
      </c>
      <c r="K523" s="65" t="s">
        <v>135</v>
      </c>
      <c r="L523" s="23" t="s">
        <v>135</v>
      </c>
      <c r="M523" s="23"/>
      <c r="N523" s="23"/>
      <c r="O523" s="58" t="s">
        <v>189</v>
      </c>
      <c r="P523" s="14"/>
    </row>
    <row r="524" spans="1:16" s="17" customFormat="1" ht="19.5" thickBot="1">
      <c r="A524" s="47">
        <v>96</v>
      </c>
      <c r="B524" s="15" t="s">
        <v>110</v>
      </c>
      <c r="C524" s="16" t="s">
        <v>85</v>
      </c>
      <c r="D524" s="15" t="s">
        <v>132</v>
      </c>
      <c r="E524" s="24" t="s">
        <v>135</v>
      </c>
      <c r="F524" s="24" t="s">
        <v>135</v>
      </c>
      <c r="G524" s="24" t="s">
        <v>135</v>
      </c>
      <c r="H524" s="24" t="s">
        <v>135</v>
      </c>
      <c r="I524" s="24" t="s">
        <v>135</v>
      </c>
      <c r="J524" s="66">
        <v>18564</v>
      </c>
      <c r="K524" s="66"/>
      <c r="L524" s="24" t="s">
        <v>135</v>
      </c>
      <c r="M524" s="24"/>
      <c r="N524" s="24"/>
      <c r="O524" s="59" t="s">
        <v>189</v>
      </c>
      <c r="P524" s="16"/>
    </row>
    <row r="525" spans="1:16" s="62" customFormat="1" ht="19.5" thickBot="1">
      <c r="A525" s="33">
        <v>97</v>
      </c>
      <c r="B525" s="13" t="s">
        <v>110</v>
      </c>
      <c r="C525" s="14" t="s">
        <v>86</v>
      </c>
      <c r="D525" s="13" t="s">
        <v>130</v>
      </c>
      <c r="E525" s="23" t="s">
        <v>135</v>
      </c>
      <c r="F525" s="23" t="s">
        <v>135</v>
      </c>
      <c r="G525" s="23" t="s">
        <v>135</v>
      </c>
      <c r="H525" s="23">
        <v>18884</v>
      </c>
      <c r="I525" s="23" t="s">
        <v>135</v>
      </c>
      <c r="J525" s="65">
        <v>20565</v>
      </c>
      <c r="K525" s="65" t="s">
        <v>135</v>
      </c>
      <c r="L525" s="23">
        <v>20842</v>
      </c>
      <c r="M525" s="23"/>
      <c r="N525" s="23"/>
      <c r="O525" s="58" t="s">
        <v>168</v>
      </c>
      <c r="P525" s="14"/>
    </row>
    <row r="526" spans="1:16" s="17" customFormat="1" ht="19.5" thickBot="1">
      <c r="A526" s="47">
        <v>98</v>
      </c>
      <c r="B526" s="15" t="s">
        <v>110</v>
      </c>
      <c r="C526" s="16" t="s">
        <v>87</v>
      </c>
      <c r="D526" s="15" t="s">
        <v>130</v>
      </c>
      <c r="E526" s="24" t="s">
        <v>135</v>
      </c>
      <c r="F526" s="24" t="s">
        <v>135</v>
      </c>
      <c r="G526" s="24" t="s">
        <v>135</v>
      </c>
      <c r="H526" s="24">
        <v>15765</v>
      </c>
      <c r="I526" s="24">
        <v>18221</v>
      </c>
      <c r="J526" s="66">
        <v>18001</v>
      </c>
      <c r="K526" s="66">
        <v>20739</v>
      </c>
      <c r="L526" s="24">
        <v>18717</v>
      </c>
      <c r="M526" s="24"/>
      <c r="N526" s="24"/>
      <c r="O526" s="59" t="s">
        <v>168</v>
      </c>
      <c r="P526" s="16"/>
    </row>
    <row r="527" spans="1:16" s="62" customFormat="1" ht="28.5" customHeight="1" thickBot="1">
      <c r="A527" s="33">
        <v>99</v>
      </c>
      <c r="B527" s="13" t="s">
        <v>110</v>
      </c>
      <c r="C527" s="14" t="s">
        <v>88</v>
      </c>
      <c r="D527" s="13" t="s">
        <v>130</v>
      </c>
      <c r="E527" s="23" t="s">
        <v>135</v>
      </c>
      <c r="F527" s="23" t="s">
        <v>135</v>
      </c>
      <c r="G527" s="23" t="s">
        <v>135</v>
      </c>
      <c r="H527" s="23">
        <v>89862</v>
      </c>
      <c r="I527" s="23" t="s">
        <v>135</v>
      </c>
      <c r="J527" s="65">
        <v>293923</v>
      </c>
      <c r="K527" s="65" t="s">
        <v>135</v>
      </c>
      <c r="L527" s="23">
        <v>171478</v>
      </c>
      <c r="M527" s="23"/>
      <c r="N527" s="23"/>
      <c r="O527" s="58" t="s">
        <v>168</v>
      </c>
      <c r="P527" s="14"/>
    </row>
    <row r="528" spans="1:16" s="17" customFormat="1" ht="19.5" thickBot="1">
      <c r="A528" s="47">
        <v>100</v>
      </c>
      <c r="B528" s="15" t="s">
        <v>110</v>
      </c>
      <c r="C528" s="16" t="s">
        <v>89</v>
      </c>
      <c r="D528" s="15" t="s">
        <v>141</v>
      </c>
      <c r="E528" s="24" t="s">
        <v>135</v>
      </c>
      <c r="F528" s="24" t="s">
        <v>135</v>
      </c>
      <c r="G528" s="24" t="s">
        <v>135</v>
      </c>
      <c r="H528" s="29">
        <v>83.5</v>
      </c>
      <c r="I528" s="29" t="s">
        <v>135</v>
      </c>
      <c r="J528" s="78">
        <v>87.5</v>
      </c>
      <c r="K528" s="66" t="s">
        <v>135</v>
      </c>
      <c r="L528" s="106">
        <v>89.8</v>
      </c>
      <c r="M528" s="24"/>
      <c r="N528" s="24"/>
      <c r="O528" s="59" t="s">
        <v>168</v>
      </c>
      <c r="P528" s="16"/>
    </row>
    <row r="529" spans="1:16" s="62" customFormat="1" ht="19.5" thickBot="1">
      <c r="A529" s="33">
        <v>101</v>
      </c>
      <c r="B529" s="13" t="s">
        <v>110</v>
      </c>
      <c r="C529" s="14" t="s">
        <v>90</v>
      </c>
      <c r="D529" s="13" t="s">
        <v>130</v>
      </c>
      <c r="E529" s="23" t="s">
        <v>135</v>
      </c>
      <c r="F529" s="23" t="s">
        <v>135</v>
      </c>
      <c r="G529" s="23" t="s">
        <v>135</v>
      </c>
      <c r="H529" s="32">
        <v>0.30499999999999999</v>
      </c>
      <c r="I529" s="32" t="s">
        <v>135</v>
      </c>
      <c r="J529" s="93">
        <v>0.28899999999999998</v>
      </c>
      <c r="K529" s="65" t="s">
        <v>135</v>
      </c>
      <c r="L529" s="32">
        <v>0.25700000000000001</v>
      </c>
      <c r="M529" s="23"/>
      <c r="N529" s="23"/>
      <c r="O529" s="94" t="s">
        <v>168</v>
      </c>
      <c r="P529" s="14"/>
    </row>
    <row r="530" spans="1:16" s="17" customFormat="1" ht="38.25" thickBot="1">
      <c r="A530" s="47">
        <v>102</v>
      </c>
      <c r="B530" s="15" t="s">
        <v>110</v>
      </c>
      <c r="C530" s="16" t="s">
        <v>91</v>
      </c>
      <c r="D530" s="15" t="s">
        <v>130</v>
      </c>
      <c r="E530" s="24" t="s">
        <v>135</v>
      </c>
      <c r="F530" s="24" t="s">
        <v>135</v>
      </c>
      <c r="G530" s="24" t="s">
        <v>135</v>
      </c>
      <c r="H530" s="31" t="s">
        <v>135</v>
      </c>
      <c r="I530" s="31" t="s">
        <v>135</v>
      </c>
      <c r="J530" s="66" t="s">
        <v>135</v>
      </c>
      <c r="K530" s="66" t="s">
        <v>135</v>
      </c>
      <c r="L530" s="24" t="s">
        <v>135</v>
      </c>
      <c r="M530" s="24"/>
      <c r="N530" s="24"/>
      <c r="O530" s="59" t="s">
        <v>168</v>
      </c>
      <c r="P530" s="16"/>
    </row>
    <row r="531" spans="1:16" s="62" customFormat="1" ht="19.5" thickBot="1">
      <c r="A531" s="33">
        <v>103</v>
      </c>
      <c r="B531" s="13" t="s">
        <v>110</v>
      </c>
      <c r="C531" s="14" t="s">
        <v>92</v>
      </c>
      <c r="D531" s="13" t="s">
        <v>141</v>
      </c>
      <c r="E531" s="23" t="s">
        <v>135</v>
      </c>
      <c r="F531" s="23" t="s">
        <v>135</v>
      </c>
      <c r="G531" s="27">
        <v>17.53</v>
      </c>
      <c r="H531" s="27">
        <v>17.63</v>
      </c>
      <c r="I531" s="27">
        <v>14.07</v>
      </c>
      <c r="J531" s="79">
        <v>11.37</v>
      </c>
      <c r="K531" s="79">
        <v>15.14</v>
      </c>
      <c r="L531" s="23" t="s">
        <v>135</v>
      </c>
      <c r="M531" s="23"/>
      <c r="N531" s="23"/>
      <c r="O531" s="58" t="s">
        <v>168</v>
      </c>
      <c r="P531" s="14"/>
    </row>
    <row r="532" spans="1:16" s="17" customFormat="1" ht="19.5" thickBot="1">
      <c r="A532" s="47">
        <v>104</v>
      </c>
      <c r="B532" s="15" t="s">
        <v>110</v>
      </c>
      <c r="C532" s="16" t="s">
        <v>93</v>
      </c>
      <c r="D532" s="15" t="s">
        <v>151</v>
      </c>
      <c r="E532" s="24" t="s">
        <v>135</v>
      </c>
      <c r="F532" s="24" t="s">
        <v>135</v>
      </c>
      <c r="G532" s="24" t="s">
        <v>135</v>
      </c>
      <c r="H532" s="24">
        <v>6302</v>
      </c>
      <c r="I532" s="24">
        <v>3698</v>
      </c>
      <c r="J532" s="66">
        <v>5467</v>
      </c>
      <c r="K532" s="66">
        <f>286+976+467+8027</f>
        <v>9756</v>
      </c>
      <c r="L532" s="24" t="s">
        <v>135</v>
      </c>
      <c r="M532" s="24"/>
      <c r="N532" s="24"/>
      <c r="O532" s="59" t="s">
        <v>190</v>
      </c>
      <c r="P532" s="16"/>
    </row>
    <row r="533" spans="1:16" s="62" customFormat="1" ht="19.5" thickBot="1">
      <c r="A533" s="33">
        <v>105</v>
      </c>
      <c r="B533" s="13" t="s">
        <v>110</v>
      </c>
      <c r="C533" s="14" t="s">
        <v>94</v>
      </c>
      <c r="D533" s="13" t="s">
        <v>151</v>
      </c>
      <c r="E533" s="23" t="s">
        <v>135</v>
      </c>
      <c r="F533" s="23" t="s">
        <v>135</v>
      </c>
      <c r="G533" s="23" t="s">
        <v>135</v>
      </c>
      <c r="H533" s="23">
        <v>8201</v>
      </c>
      <c r="I533" s="23">
        <v>8066</v>
      </c>
      <c r="J533" s="65">
        <v>9586</v>
      </c>
      <c r="K533" s="65">
        <f>242+677+160+8865</f>
        <v>9944</v>
      </c>
      <c r="L533" s="23" t="s">
        <v>135</v>
      </c>
      <c r="M533" s="23"/>
      <c r="N533" s="23"/>
      <c r="O533" s="58" t="s">
        <v>190</v>
      </c>
      <c r="P533" s="14"/>
    </row>
    <row r="534" spans="1:16" s="17" customFormat="1" ht="19.5" thickBot="1">
      <c r="A534" s="47">
        <v>106</v>
      </c>
      <c r="B534" s="15" t="s">
        <v>110</v>
      </c>
      <c r="C534" s="16" t="s">
        <v>95</v>
      </c>
      <c r="D534" s="15" t="s">
        <v>151</v>
      </c>
      <c r="E534" s="24" t="s">
        <v>135</v>
      </c>
      <c r="F534" s="24" t="s">
        <v>135</v>
      </c>
      <c r="G534" s="24" t="s">
        <v>135</v>
      </c>
      <c r="H534" s="24">
        <v>3279</v>
      </c>
      <c r="I534" s="24">
        <v>5467</v>
      </c>
      <c r="J534" s="66">
        <v>3698</v>
      </c>
      <c r="K534" s="66">
        <v>5034</v>
      </c>
      <c r="L534" s="24">
        <v>3894</v>
      </c>
      <c r="M534" s="24"/>
      <c r="N534" s="24"/>
      <c r="O534" s="59" t="s">
        <v>190</v>
      </c>
      <c r="P534" s="16"/>
    </row>
    <row r="535" spans="1:16" s="62" customFormat="1" ht="38.25" thickBot="1">
      <c r="A535" s="33">
        <v>107</v>
      </c>
      <c r="B535" s="13" t="s">
        <v>111</v>
      </c>
      <c r="C535" s="14" t="s">
        <v>96</v>
      </c>
      <c r="D535" s="13" t="s">
        <v>129</v>
      </c>
      <c r="E535" s="23" t="s">
        <v>135</v>
      </c>
      <c r="F535" s="23" t="s">
        <v>135</v>
      </c>
      <c r="G535" s="23">
        <v>772</v>
      </c>
      <c r="H535" s="95">
        <v>774</v>
      </c>
      <c r="I535" s="23">
        <v>83</v>
      </c>
      <c r="J535" s="65">
        <v>90</v>
      </c>
      <c r="K535" s="65">
        <v>94</v>
      </c>
      <c r="L535" s="23">
        <v>148</v>
      </c>
      <c r="M535" s="23"/>
      <c r="N535" s="23"/>
      <c r="O535" s="58" t="s">
        <v>191</v>
      </c>
      <c r="P535" s="14"/>
    </row>
    <row r="536" spans="1:16" s="17" customFormat="1" ht="38.25" thickBot="1">
      <c r="A536" s="47">
        <v>108</v>
      </c>
      <c r="B536" s="15" t="s">
        <v>111</v>
      </c>
      <c r="C536" s="16" t="s">
        <v>97</v>
      </c>
      <c r="D536" s="15" t="s">
        <v>152</v>
      </c>
      <c r="E536" s="24" t="s">
        <v>135</v>
      </c>
      <c r="F536" s="24" t="s">
        <v>135</v>
      </c>
      <c r="G536" s="30">
        <v>29.9</v>
      </c>
      <c r="H536" s="30">
        <v>20.9</v>
      </c>
      <c r="I536" s="30">
        <v>33.700000000000003</v>
      </c>
      <c r="J536" s="81">
        <v>52.41</v>
      </c>
      <c r="K536" s="81">
        <v>71.72</v>
      </c>
      <c r="L536" s="24" t="s">
        <v>135</v>
      </c>
      <c r="M536" s="24"/>
      <c r="N536" s="24"/>
      <c r="O536" s="59" t="s">
        <v>191</v>
      </c>
      <c r="P536" s="16"/>
    </row>
    <row r="537" spans="1:16" s="62" customFormat="1" ht="38.25" thickBot="1">
      <c r="A537" s="33">
        <v>109</v>
      </c>
      <c r="B537" s="13" t="s">
        <v>111</v>
      </c>
      <c r="C537" s="14" t="s">
        <v>154</v>
      </c>
      <c r="D537" s="13" t="s">
        <v>152</v>
      </c>
      <c r="E537" s="23" t="s">
        <v>135</v>
      </c>
      <c r="F537" s="23" t="s">
        <v>135</v>
      </c>
      <c r="G537" s="23">
        <f>5051+4207</f>
        <v>9258</v>
      </c>
      <c r="H537" s="23">
        <f>2720+2180</f>
        <v>4900</v>
      </c>
      <c r="I537" s="23">
        <f>2596+2152</f>
        <v>4748</v>
      </c>
      <c r="J537" s="65">
        <f>3320+2696</f>
        <v>6016</v>
      </c>
      <c r="K537" s="65">
        <f>4495+2562</f>
        <v>7057</v>
      </c>
      <c r="L537" s="23" t="s">
        <v>135</v>
      </c>
      <c r="M537" s="23"/>
      <c r="N537" s="23"/>
      <c r="O537" s="58" t="s">
        <v>192</v>
      </c>
      <c r="P537" s="14"/>
    </row>
    <row r="538" spans="1:16" s="17" customFormat="1" ht="38.25" thickBot="1">
      <c r="A538" s="47">
        <v>110</v>
      </c>
      <c r="B538" s="15" t="s">
        <v>111</v>
      </c>
      <c r="C538" s="16" t="s">
        <v>98</v>
      </c>
      <c r="D538" s="15" t="s">
        <v>153</v>
      </c>
      <c r="E538" s="24" t="s">
        <v>135</v>
      </c>
      <c r="F538" s="24" t="s">
        <v>135</v>
      </c>
      <c r="G538" s="24">
        <v>798</v>
      </c>
      <c r="H538" s="24">
        <v>686</v>
      </c>
      <c r="I538" s="24">
        <v>845</v>
      </c>
      <c r="J538" s="66">
        <v>810</v>
      </c>
      <c r="K538" s="66">
        <v>822</v>
      </c>
      <c r="L538" s="24" t="s">
        <v>135</v>
      </c>
      <c r="M538" s="24"/>
      <c r="N538" s="24"/>
      <c r="O538" s="59" t="s">
        <v>193</v>
      </c>
      <c r="P538" s="16"/>
    </row>
    <row r="539" spans="1:16" s="62" customFormat="1" ht="38.25" thickBot="1">
      <c r="A539" s="33">
        <v>111</v>
      </c>
      <c r="B539" s="13" t="s">
        <v>111</v>
      </c>
      <c r="C539" s="14" t="s">
        <v>99</v>
      </c>
      <c r="D539" s="13" t="s">
        <v>117</v>
      </c>
      <c r="E539" s="23" t="s">
        <v>135</v>
      </c>
      <c r="F539" s="23">
        <v>7574845</v>
      </c>
      <c r="G539" s="23">
        <v>7572996</v>
      </c>
      <c r="H539" s="23">
        <v>7558724</v>
      </c>
      <c r="I539" s="23">
        <v>7543182</v>
      </c>
      <c r="J539" s="65">
        <v>7530031</v>
      </c>
      <c r="K539" s="65" t="s">
        <v>135</v>
      </c>
      <c r="L539" s="23" t="s">
        <v>135</v>
      </c>
      <c r="M539" s="23"/>
      <c r="N539" s="23"/>
      <c r="O539" s="58" t="s">
        <v>194</v>
      </c>
      <c r="P539" s="14"/>
    </row>
    <row r="540" spans="1:16" s="17" customFormat="1" ht="38.25" thickBot="1">
      <c r="A540" s="47">
        <v>112</v>
      </c>
      <c r="B540" s="15" t="s">
        <v>111</v>
      </c>
      <c r="C540" s="16" t="s">
        <v>100</v>
      </c>
      <c r="D540" s="15" t="s">
        <v>141</v>
      </c>
      <c r="E540" s="30" t="s">
        <v>135</v>
      </c>
      <c r="F540" s="30">
        <v>62.21</v>
      </c>
      <c r="G540" s="30">
        <v>62.19</v>
      </c>
      <c r="H540" s="30">
        <v>62.07</v>
      </c>
      <c r="I540" s="30">
        <v>61.95</v>
      </c>
      <c r="J540" s="81">
        <v>61.84</v>
      </c>
      <c r="K540" s="66" t="s">
        <v>135</v>
      </c>
      <c r="L540" s="24" t="s">
        <v>135</v>
      </c>
      <c r="M540" s="24"/>
      <c r="N540" s="24"/>
      <c r="O540" s="59" t="s">
        <v>194</v>
      </c>
      <c r="P540" s="16"/>
    </row>
    <row r="541" spans="1:16" s="62" customFormat="1" ht="38.25" thickBot="1">
      <c r="A541" s="33">
        <v>113</v>
      </c>
      <c r="B541" s="13" t="s">
        <v>111</v>
      </c>
      <c r="C541" s="14" t="s">
        <v>101</v>
      </c>
      <c r="D541" s="13" t="s">
        <v>155</v>
      </c>
      <c r="E541" s="23" t="s">
        <v>135</v>
      </c>
      <c r="F541" s="23" t="s">
        <v>135</v>
      </c>
      <c r="G541" s="27">
        <f>(68.7+117.6)/2</f>
        <v>93.15</v>
      </c>
      <c r="H541" s="27">
        <v>80.540000000000006</v>
      </c>
      <c r="I541" s="27">
        <v>99.57</v>
      </c>
      <c r="J541" s="79">
        <v>102.54</v>
      </c>
      <c r="K541" s="79">
        <v>64.099999999999994</v>
      </c>
      <c r="L541" s="23" t="s">
        <v>135</v>
      </c>
      <c r="M541" s="23"/>
      <c r="N541" s="23"/>
      <c r="O541" s="58" t="s">
        <v>195</v>
      </c>
      <c r="P541" s="14"/>
    </row>
    <row r="542" spans="1:16" s="17" customFormat="1" ht="38.25" thickBot="1">
      <c r="A542" s="47">
        <v>114</v>
      </c>
      <c r="B542" s="15" t="s">
        <v>111</v>
      </c>
      <c r="C542" s="16" t="s">
        <v>102</v>
      </c>
      <c r="D542" s="15" t="s">
        <v>152</v>
      </c>
      <c r="E542" s="24" t="s">
        <v>135</v>
      </c>
      <c r="F542" s="24" t="s">
        <v>135</v>
      </c>
      <c r="G542" s="24">
        <v>22513200</v>
      </c>
      <c r="H542" s="24">
        <v>20032800</v>
      </c>
      <c r="I542" s="24">
        <v>20060400</v>
      </c>
      <c r="J542" s="66">
        <v>20649600</v>
      </c>
      <c r="K542" s="66">
        <v>22951200</v>
      </c>
      <c r="L542" s="24" t="s">
        <v>135</v>
      </c>
      <c r="M542" s="24"/>
      <c r="N542" s="24"/>
      <c r="O542" s="59" t="s">
        <v>196</v>
      </c>
      <c r="P542" s="16"/>
    </row>
    <row r="543" spans="1:16" s="62" customFormat="1" ht="38.25" thickBot="1">
      <c r="A543" s="33">
        <v>115</v>
      </c>
      <c r="B543" s="13" t="s">
        <v>111</v>
      </c>
      <c r="C543" s="14" t="s">
        <v>103</v>
      </c>
      <c r="D543" s="13" t="s">
        <v>152</v>
      </c>
      <c r="E543" s="23" t="s">
        <v>135</v>
      </c>
      <c r="F543" s="23" t="s">
        <v>135</v>
      </c>
      <c r="G543" s="23">
        <v>13042386</v>
      </c>
      <c r="H543" s="23">
        <v>14537604</v>
      </c>
      <c r="I543" s="23">
        <v>16508392</v>
      </c>
      <c r="J543" s="65">
        <v>16912822</v>
      </c>
      <c r="K543" s="65">
        <v>19177838</v>
      </c>
      <c r="L543" s="23" t="s">
        <v>135</v>
      </c>
      <c r="M543" s="23"/>
      <c r="N543" s="23"/>
      <c r="O543" s="58" t="s">
        <v>196</v>
      </c>
      <c r="P543" s="14"/>
    </row>
    <row r="544" spans="1:16" s="17" customFormat="1" ht="38.25" thickBot="1">
      <c r="A544" s="47">
        <v>116</v>
      </c>
      <c r="B544" s="15" t="s">
        <v>111</v>
      </c>
      <c r="C544" s="16" t="s">
        <v>104</v>
      </c>
      <c r="D544" s="15" t="s">
        <v>152</v>
      </c>
      <c r="E544" s="24" t="s">
        <v>135</v>
      </c>
      <c r="F544" s="24" t="s">
        <v>135</v>
      </c>
      <c r="G544" s="24">
        <v>10520039</v>
      </c>
      <c r="H544" s="24">
        <v>11085488</v>
      </c>
      <c r="I544" s="24">
        <v>8850732</v>
      </c>
      <c r="J544" s="66">
        <v>11882643</v>
      </c>
      <c r="K544" s="66">
        <v>12090737</v>
      </c>
      <c r="L544" s="24" t="s">
        <v>135</v>
      </c>
      <c r="M544" s="24"/>
      <c r="N544" s="24"/>
      <c r="O544" s="59" t="s">
        <v>196</v>
      </c>
      <c r="P544" s="16"/>
    </row>
    <row r="545" spans="1:16" s="62" customFormat="1" ht="38.25" thickBot="1">
      <c r="A545" s="33">
        <v>117</v>
      </c>
      <c r="B545" s="13" t="s">
        <v>111</v>
      </c>
      <c r="C545" s="14" t="s">
        <v>105</v>
      </c>
      <c r="D545" s="13" t="s">
        <v>634</v>
      </c>
      <c r="E545" s="23" t="s">
        <v>135</v>
      </c>
      <c r="F545" s="23" t="s">
        <v>135</v>
      </c>
      <c r="G545" s="75" t="s">
        <v>135</v>
      </c>
      <c r="H545" s="75">
        <v>72.7</v>
      </c>
      <c r="I545" s="75">
        <v>78.3</v>
      </c>
      <c r="J545" s="75">
        <v>74.7</v>
      </c>
      <c r="K545" s="75">
        <v>77</v>
      </c>
      <c r="L545" s="23" t="s">
        <v>135</v>
      </c>
      <c r="M545" s="23"/>
      <c r="N545" s="23"/>
      <c r="O545" s="58" t="s">
        <v>197</v>
      </c>
      <c r="P545" s="14"/>
    </row>
    <row r="546" spans="1:16" s="62" customFormat="1" ht="38.25" thickBot="1">
      <c r="A546" s="33">
        <v>117</v>
      </c>
      <c r="B546" s="13" t="s">
        <v>111</v>
      </c>
      <c r="C546" s="14" t="s">
        <v>635</v>
      </c>
      <c r="D546" s="13" t="s">
        <v>634</v>
      </c>
      <c r="E546" s="23" t="s">
        <v>135</v>
      </c>
      <c r="F546" s="23" t="s">
        <v>135</v>
      </c>
      <c r="G546" s="75">
        <v>70</v>
      </c>
      <c r="H546" s="75">
        <v>83</v>
      </c>
      <c r="I546" s="75">
        <v>84</v>
      </c>
      <c r="J546" s="75">
        <v>70</v>
      </c>
      <c r="K546" s="75">
        <v>85</v>
      </c>
      <c r="L546" s="23" t="s">
        <v>135</v>
      </c>
      <c r="M546" s="23"/>
      <c r="N546" s="23"/>
      <c r="O546" s="58" t="s">
        <v>197</v>
      </c>
      <c r="P546" s="14"/>
    </row>
    <row r="547" spans="1:16" s="62" customFormat="1" ht="38.25" thickBot="1">
      <c r="A547" s="33">
        <v>117</v>
      </c>
      <c r="B547" s="13" t="s">
        <v>111</v>
      </c>
      <c r="C547" s="14" t="s">
        <v>636</v>
      </c>
      <c r="D547" s="13" t="s">
        <v>634</v>
      </c>
      <c r="E547" s="23" t="s">
        <v>135</v>
      </c>
      <c r="F547" s="23" t="s">
        <v>135</v>
      </c>
      <c r="G547" s="75">
        <v>48</v>
      </c>
      <c r="H547" s="75">
        <v>72</v>
      </c>
      <c r="I547" s="75">
        <v>79</v>
      </c>
      <c r="J547" s="75">
        <v>79</v>
      </c>
      <c r="K547" s="75">
        <v>76</v>
      </c>
      <c r="L547" s="23" t="s">
        <v>135</v>
      </c>
      <c r="M547" s="23"/>
      <c r="N547" s="23"/>
      <c r="O547" s="58" t="s">
        <v>197</v>
      </c>
      <c r="P547" s="14"/>
    </row>
    <row r="548" spans="1:16" s="62" customFormat="1" ht="38.25" thickBot="1">
      <c r="A548" s="33">
        <v>117</v>
      </c>
      <c r="B548" s="13" t="s">
        <v>111</v>
      </c>
      <c r="C548" s="14" t="s">
        <v>637</v>
      </c>
      <c r="D548" s="13" t="s">
        <v>634</v>
      </c>
      <c r="E548" s="23" t="s">
        <v>135</v>
      </c>
      <c r="F548" s="23" t="s">
        <v>135</v>
      </c>
      <c r="G548" s="75">
        <v>62</v>
      </c>
      <c r="H548" s="75">
        <v>63</v>
      </c>
      <c r="I548" s="75">
        <v>72</v>
      </c>
      <c r="J548" s="75">
        <v>75</v>
      </c>
      <c r="K548" s="75">
        <v>70</v>
      </c>
      <c r="L548" s="23" t="s">
        <v>135</v>
      </c>
      <c r="M548" s="23"/>
      <c r="N548" s="23"/>
      <c r="O548" s="58" t="s">
        <v>197</v>
      </c>
      <c r="P548" s="14"/>
    </row>
    <row r="549" spans="1:16" s="17" customFormat="1" ht="38.25" thickBot="1">
      <c r="A549" s="47">
        <v>118</v>
      </c>
      <c r="B549" s="15" t="s">
        <v>111</v>
      </c>
      <c r="C549" s="16" t="s">
        <v>106</v>
      </c>
      <c r="D549" s="15" t="s">
        <v>156</v>
      </c>
      <c r="E549" s="24" t="s">
        <v>135</v>
      </c>
      <c r="F549" s="24" t="s">
        <v>135</v>
      </c>
      <c r="G549" s="29" t="s">
        <v>135</v>
      </c>
      <c r="H549" s="29" t="s">
        <v>135</v>
      </c>
      <c r="I549" s="29" t="s">
        <v>135</v>
      </c>
      <c r="J549" s="78" t="s">
        <v>135</v>
      </c>
      <c r="K549" s="78" t="s">
        <v>135</v>
      </c>
      <c r="L549" s="24" t="s">
        <v>135</v>
      </c>
      <c r="M549" s="24"/>
      <c r="N549" s="24"/>
      <c r="O549" s="59" t="s">
        <v>197</v>
      </c>
      <c r="P549" s="16"/>
    </row>
    <row r="550" spans="1:16" s="62" customFormat="1" ht="38.25" thickBot="1">
      <c r="A550" s="33">
        <v>119</v>
      </c>
      <c r="B550" s="13" t="s">
        <v>111</v>
      </c>
      <c r="C550" s="14" t="s">
        <v>107</v>
      </c>
      <c r="D550" s="13" t="s">
        <v>117</v>
      </c>
      <c r="E550" s="23" t="s">
        <v>135</v>
      </c>
      <c r="F550" s="23" t="s">
        <v>135</v>
      </c>
      <c r="G550" s="23" t="s">
        <v>135</v>
      </c>
      <c r="H550" s="23" t="s">
        <v>135</v>
      </c>
      <c r="I550" s="23">
        <v>441880</v>
      </c>
      <c r="J550" s="65">
        <v>593382</v>
      </c>
      <c r="K550" s="65" t="s">
        <v>135</v>
      </c>
      <c r="L550" s="23" t="s">
        <v>135</v>
      </c>
      <c r="M550" s="23"/>
      <c r="N550" s="23"/>
      <c r="O550" s="58" t="s">
        <v>192</v>
      </c>
      <c r="P550" s="14"/>
    </row>
    <row r="551" spans="1:16" s="17" customFormat="1" ht="38.25" thickBot="1">
      <c r="A551" s="47">
        <v>120</v>
      </c>
      <c r="B551" s="15" t="s">
        <v>111</v>
      </c>
      <c r="C551" s="16" t="s">
        <v>157</v>
      </c>
      <c r="D551" s="15" t="s">
        <v>132</v>
      </c>
      <c r="E551" s="24" t="s">
        <v>135</v>
      </c>
      <c r="F551" s="24" t="s">
        <v>135</v>
      </c>
      <c r="G551" s="24">
        <f>51706+6450+5+12469+14461</f>
        <v>85091</v>
      </c>
      <c r="H551" s="24">
        <f>11963+68+68+903+8039</f>
        <v>21041</v>
      </c>
      <c r="I551" s="24">
        <f>358737+49+59+8670+19873</f>
        <v>387388</v>
      </c>
      <c r="J551" s="66">
        <f>2510+5+1371+38677</f>
        <v>42563</v>
      </c>
      <c r="K551" s="66" t="s">
        <v>135</v>
      </c>
      <c r="L551" s="24" t="s">
        <v>135</v>
      </c>
      <c r="M551" s="24"/>
      <c r="N551" s="24"/>
      <c r="O551" s="59" t="s">
        <v>198</v>
      </c>
      <c r="P551" s="16"/>
    </row>
  </sheetData>
  <mergeCells count="7">
    <mergeCell ref="O2:O3"/>
    <mergeCell ref="P2:P3"/>
    <mergeCell ref="A2:A3"/>
    <mergeCell ref="E2:M2"/>
    <mergeCell ref="B2:B3"/>
    <mergeCell ref="C2:C3"/>
    <mergeCell ref="D2:D3"/>
  </mergeCells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542"/>
  <sheetViews>
    <sheetView tabSelected="1" zoomScale="80" zoomScaleNormal="80" workbookViewId="0">
      <selection activeCell="K19" sqref="K19"/>
    </sheetView>
  </sheetViews>
  <sheetFormatPr defaultRowHeight="14.25"/>
  <cols>
    <col min="1" max="1" width="38.625" customWidth="1"/>
    <col min="2" max="2" width="26.875" customWidth="1"/>
    <col min="4" max="4" width="35.625" customWidth="1"/>
    <col min="5" max="5" width="28.875" customWidth="1"/>
    <col min="7" max="7" width="16.5" customWidth="1"/>
    <col min="8" max="8" width="19.25" customWidth="1"/>
  </cols>
  <sheetData>
    <row r="1" spans="1:8">
      <c r="A1" s="48" t="s">
        <v>680</v>
      </c>
      <c r="B1" s="127" t="s">
        <v>682</v>
      </c>
      <c r="D1" s="48" t="s">
        <v>680</v>
      </c>
      <c r="E1" s="127" t="s">
        <v>683</v>
      </c>
      <c r="G1" s="48" t="s">
        <v>680</v>
      </c>
      <c r="H1" s="127" t="s">
        <v>684</v>
      </c>
    </row>
    <row r="2" spans="1:8">
      <c r="A2" s="49" t="s">
        <v>108</v>
      </c>
      <c r="B2" s="50">
        <v>322</v>
      </c>
      <c r="D2" s="49" t="s">
        <v>169</v>
      </c>
      <c r="E2" s="50">
        <v>10</v>
      </c>
      <c r="G2" s="49" t="s">
        <v>135</v>
      </c>
      <c r="H2" s="50">
        <v>2</v>
      </c>
    </row>
    <row r="3" spans="1:8">
      <c r="A3" s="118" t="s">
        <v>384</v>
      </c>
      <c r="B3" s="50">
        <v>1</v>
      </c>
      <c r="D3" s="49" t="s">
        <v>176</v>
      </c>
      <c r="E3" s="50">
        <v>98</v>
      </c>
      <c r="G3" s="49" t="s">
        <v>119</v>
      </c>
      <c r="H3" s="50">
        <v>34</v>
      </c>
    </row>
    <row r="4" spans="1:8">
      <c r="A4" s="118" t="s">
        <v>380</v>
      </c>
      <c r="B4" s="50">
        <v>1</v>
      </c>
      <c r="D4" s="49" t="s">
        <v>193</v>
      </c>
      <c r="E4" s="50">
        <v>1</v>
      </c>
      <c r="G4" s="49" t="s">
        <v>132</v>
      </c>
      <c r="H4" s="50">
        <v>109</v>
      </c>
    </row>
    <row r="5" spans="1:8">
      <c r="A5" s="118" t="s">
        <v>378</v>
      </c>
      <c r="B5" s="50">
        <v>1</v>
      </c>
      <c r="D5" s="49" t="s">
        <v>192</v>
      </c>
      <c r="E5" s="50">
        <v>2</v>
      </c>
      <c r="G5" s="49" t="s">
        <v>142</v>
      </c>
      <c r="H5" s="50">
        <v>14</v>
      </c>
    </row>
    <row r="6" spans="1:8">
      <c r="A6" s="118" t="s">
        <v>375</v>
      </c>
      <c r="B6" s="50">
        <v>1</v>
      </c>
      <c r="D6" s="49" t="s">
        <v>180</v>
      </c>
      <c r="E6" s="50">
        <v>1</v>
      </c>
      <c r="G6" s="49" t="s">
        <v>128</v>
      </c>
      <c r="H6" s="50">
        <v>17</v>
      </c>
    </row>
    <row r="7" spans="1:8">
      <c r="A7" s="118" t="s">
        <v>376</v>
      </c>
      <c r="B7" s="50">
        <v>1</v>
      </c>
      <c r="D7" s="49" t="s">
        <v>187</v>
      </c>
      <c r="E7" s="50">
        <v>1</v>
      </c>
      <c r="G7" s="49" t="s">
        <v>146</v>
      </c>
      <c r="H7" s="50">
        <v>1</v>
      </c>
    </row>
    <row r="8" spans="1:8">
      <c r="A8" s="118" t="s">
        <v>382</v>
      </c>
      <c r="B8" s="50">
        <v>1</v>
      </c>
      <c r="D8" s="49" t="s">
        <v>189</v>
      </c>
      <c r="E8" s="50">
        <v>4</v>
      </c>
      <c r="G8" s="49" t="s">
        <v>634</v>
      </c>
      <c r="H8" s="50">
        <v>4</v>
      </c>
    </row>
    <row r="9" spans="1:8">
      <c r="A9" s="118" t="s">
        <v>374</v>
      </c>
      <c r="B9" s="50">
        <v>1</v>
      </c>
      <c r="D9" s="49" t="s">
        <v>186</v>
      </c>
      <c r="E9" s="50">
        <v>2</v>
      </c>
      <c r="G9" s="49" t="s">
        <v>118</v>
      </c>
      <c r="H9" s="50">
        <v>48</v>
      </c>
    </row>
    <row r="10" spans="1:8">
      <c r="A10" s="118" t="s">
        <v>383</v>
      </c>
      <c r="B10" s="50">
        <v>1</v>
      </c>
      <c r="D10" s="49" t="s">
        <v>190</v>
      </c>
      <c r="E10" s="50">
        <v>3</v>
      </c>
      <c r="G10" s="49" t="s">
        <v>153</v>
      </c>
      <c r="H10" s="50">
        <v>1</v>
      </c>
    </row>
    <row r="11" spans="1:8">
      <c r="A11" s="118" t="s">
        <v>377</v>
      </c>
      <c r="B11" s="50">
        <v>1</v>
      </c>
      <c r="D11" s="49" t="s">
        <v>164</v>
      </c>
      <c r="E11" s="50">
        <v>28</v>
      </c>
      <c r="G11" s="49" t="s">
        <v>120</v>
      </c>
      <c r="H11" s="50">
        <v>9</v>
      </c>
    </row>
    <row r="12" spans="1:8">
      <c r="A12" s="118" t="s">
        <v>381</v>
      </c>
      <c r="B12" s="50">
        <v>1</v>
      </c>
      <c r="D12" s="49" t="s">
        <v>191</v>
      </c>
      <c r="E12" s="50">
        <v>2</v>
      </c>
      <c r="G12" s="49" t="s">
        <v>149</v>
      </c>
      <c r="H12" s="50">
        <v>1</v>
      </c>
    </row>
    <row r="13" spans="1:8">
      <c r="A13" s="118" t="s">
        <v>385</v>
      </c>
      <c r="B13" s="50">
        <v>1</v>
      </c>
      <c r="D13" s="49" t="s">
        <v>178</v>
      </c>
      <c r="E13" s="50">
        <v>28</v>
      </c>
      <c r="G13" s="49" t="s">
        <v>144</v>
      </c>
      <c r="H13" s="50">
        <v>28</v>
      </c>
    </row>
    <row r="14" spans="1:8">
      <c r="A14" s="118" t="s">
        <v>386</v>
      </c>
      <c r="B14" s="50">
        <v>1</v>
      </c>
      <c r="D14" s="49" t="s">
        <v>170</v>
      </c>
      <c r="E14" s="50">
        <v>3</v>
      </c>
      <c r="G14" s="49" t="s">
        <v>130</v>
      </c>
      <c r="H14" s="50">
        <v>37</v>
      </c>
    </row>
    <row r="15" spans="1:8">
      <c r="A15" s="118" t="s">
        <v>379</v>
      </c>
      <c r="B15" s="50">
        <v>1</v>
      </c>
      <c r="D15" s="49" t="s">
        <v>167</v>
      </c>
      <c r="E15" s="50">
        <v>2</v>
      </c>
      <c r="G15" s="49" t="s">
        <v>116</v>
      </c>
      <c r="H15" s="50">
        <v>1</v>
      </c>
    </row>
    <row r="16" spans="1:8">
      <c r="A16" s="118" t="s">
        <v>358</v>
      </c>
      <c r="B16" s="50">
        <v>1</v>
      </c>
      <c r="D16" s="49" t="s">
        <v>195</v>
      </c>
      <c r="E16" s="50">
        <v>1</v>
      </c>
      <c r="G16" s="49" t="s">
        <v>139</v>
      </c>
      <c r="H16" s="50">
        <v>1</v>
      </c>
    </row>
    <row r="17" spans="1:8">
      <c r="A17" s="118" t="s">
        <v>354</v>
      </c>
      <c r="B17" s="50">
        <v>1</v>
      </c>
      <c r="D17" s="49" t="s">
        <v>165</v>
      </c>
      <c r="E17" s="50">
        <v>4</v>
      </c>
      <c r="G17" s="49" t="s">
        <v>145</v>
      </c>
      <c r="H17" s="50">
        <v>1</v>
      </c>
    </row>
    <row r="18" spans="1:8">
      <c r="A18" s="118" t="s">
        <v>352</v>
      </c>
      <c r="B18" s="50">
        <v>1</v>
      </c>
      <c r="D18" s="49" t="s">
        <v>160</v>
      </c>
      <c r="E18" s="50">
        <v>69</v>
      </c>
      <c r="G18" s="49" t="s">
        <v>140</v>
      </c>
      <c r="H18" s="50">
        <v>8</v>
      </c>
    </row>
    <row r="19" spans="1:8">
      <c r="A19" s="118" t="s">
        <v>349</v>
      </c>
      <c r="B19" s="50">
        <v>1</v>
      </c>
      <c r="D19" s="49" t="s">
        <v>162</v>
      </c>
      <c r="E19" s="50">
        <v>42</v>
      </c>
      <c r="G19" s="49" t="s">
        <v>155</v>
      </c>
      <c r="H19" s="50">
        <v>1</v>
      </c>
    </row>
    <row r="20" spans="1:8">
      <c r="A20" s="118" t="s">
        <v>350</v>
      </c>
      <c r="B20" s="50">
        <v>1</v>
      </c>
      <c r="D20" s="49" t="s">
        <v>175</v>
      </c>
      <c r="E20" s="50">
        <v>28</v>
      </c>
      <c r="G20" s="49" t="s">
        <v>141</v>
      </c>
      <c r="H20" s="50">
        <v>50</v>
      </c>
    </row>
    <row r="21" spans="1:8">
      <c r="A21" s="118" t="s">
        <v>356</v>
      </c>
      <c r="B21" s="50">
        <v>1</v>
      </c>
      <c r="D21" s="49" t="s">
        <v>159</v>
      </c>
      <c r="E21" s="50">
        <v>5</v>
      </c>
      <c r="G21" s="49" t="s">
        <v>133</v>
      </c>
      <c r="H21" s="50">
        <v>30</v>
      </c>
    </row>
    <row r="22" spans="1:8">
      <c r="A22" s="118" t="s">
        <v>348</v>
      </c>
      <c r="B22" s="50">
        <v>1</v>
      </c>
      <c r="D22" s="49" t="s">
        <v>173</v>
      </c>
      <c r="E22" s="50">
        <v>1</v>
      </c>
      <c r="G22" s="49" t="s">
        <v>151</v>
      </c>
      <c r="H22" s="50">
        <v>3</v>
      </c>
    </row>
    <row r="23" spans="1:8">
      <c r="A23" s="118" t="s">
        <v>357</v>
      </c>
      <c r="B23" s="50">
        <v>1</v>
      </c>
      <c r="D23" s="49" t="s">
        <v>174</v>
      </c>
      <c r="E23" s="50">
        <v>14</v>
      </c>
      <c r="G23" s="49" t="s">
        <v>148</v>
      </c>
      <c r="H23" s="50">
        <v>1</v>
      </c>
    </row>
    <row r="24" spans="1:8">
      <c r="A24" s="118" t="s">
        <v>351</v>
      </c>
      <c r="B24" s="50">
        <v>1</v>
      </c>
      <c r="D24" s="49" t="s">
        <v>171</v>
      </c>
      <c r="E24" s="50">
        <v>28</v>
      </c>
      <c r="G24" s="49" t="s">
        <v>117</v>
      </c>
      <c r="H24" s="50">
        <v>21</v>
      </c>
    </row>
    <row r="25" spans="1:8">
      <c r="A25" s="118" t="s">
        <v>355</v>
      </c>
      <c r="B25" s="50">
        <v>1</v>
      </c>
      <c r="D25" s="49" t="s">
        <v>163</v>
      </c>
      <c r="E25" s="50">
        <v>64</v>
      </c>
      <c r="G25" s="49" t="s">
        <v>152</v>
      </c>
      <c r="H25" s="50">
        <v>5</v>
      </c>
    </row>
    <row r="26" spans="1:8">
      <c r="A26" s="118" t="s">
        <v>359</v>
      </c>
      <c r="B26" s="50">
        <v>1</v>
      </c>
      <c r="D26" s="49" t="s">
        <v>182</v>
      </c>
      <c r="E26" s="50">
        <v>14</v>
      </c>
      <c r="G26" s="49" t="s">
        <v>134</v>
      </c>
      <c r="H26" s="50">
        <v>14</v>
      </c>
    </row>
    <row r="27" spans="1:8">
      <c r="A27" s="118" t="s">
        <v>360</v>
      </c>
      <c r="B27" s="50">
        <v>1</v>
      </c>
      <c r="D27" s="49" t="s">
        <v>158</v>
      </c>
      <c r="E27" s="50">
        <v>5</v>
      </c>
      <c r="G27" s="49" t="s">
        <v>115</v>
      </c>
      <c r="H27" s="50">
        <v>21</v>
      </c>
    </row>
    <row r="28" spans="1:8">
      <c r="A28" s="118" t="s">
        <v>353</v>
      </c>
      <c r="B28" s="50">
        <v>1</v>
      </c>
      <c r="D28" s="49" t="s">
        <v>188</v>
      </c>
      <c r="E28" s="50">
        <v>3</v>
      </c>
      <c r="G28" s="49" t="s">
        <v>137</v>
      </c>
      <c r="H28" s="50">
        <v>1</v>
      </c>
    </row>
    <row r="29" spans="1:8">
      <c r="A29" s="118" t="s">
        <v>293</v>
      </c>
      <c r="B29" s="50">
        <v>1</v>
      </c>
      <c r="D29" s="49" t="s">
        <v>679</v>
      </c>
      <c r="E29" s="50">
        <v>8</v>
      </c>
      <c r="G29" s="49" t="s">
        <v>156</v>
      </c>
      <c r="H29" s="50">
        <v>1</v>
      </c>
    </row>
    <row r="30" spans="1:8">
      <c r="A30" s="118" t="s">
        <v>289</v>
      </c>
      <c r="B30" s="50">
        <v>1</v>
      </c>
      <c r="D30" s="49" t="s">
        <v>198</v>
      </c>
      <c r="E30" s="50">
        <v>1</v>
      </c>
      <c r="G30" s="49" t="s">
        <v>136</v>
      </c>
      <c r="H30" s="50">
        <v>2</v>
      </c>
    </row>
    <row r="31" spans="1:8">
      <c r="A31" s="118" t="s">
        <v>287</v>
      </c>
      <c r="B31" s="50">
        <v>1</v>
      </c>
      <c r="D31" s="49" t="s">
        <v>185</v>
      </c>
      <c r="E31" s="50">
        <v>2</v>
      </c>
      <c r="G31" s="49" t="s">
        <v>143</v>
      </c>
      <c r="H31" s="50">
        <v>14</v>
      </c>
    </row>
    <row r="32" spans="1:8">
      <c r="A32" s="118" t="s">
        <v>284</v>
      </c>
      <c r="B32" s="50">
        <v>1</v>
      </c>
      <c r="D32" s="49" t="s">
        <v>184</v>
      </c>
      <c r="E32" s="50">
        <v>2</v>
      </c>
      <c r="G32" s="49" t="s">
        <v>129</v>
      </c>
      <c r="H32" s="50">
        <v>68</v>
      </c>
    </row>
    <row r="33" spans="1:8">
      <c r="A33" s="118" t="s">
        <v>285</v>
      </c>
      <c r="B33" s="50">
        <v>1</v>
      </c>
      <c r="D33" s="49" t="s">
        <v>179</v>
      </c>
      <c r="E33" s="50">
        <v>1</v>
      </c>
      <c r="G33" s="49" t="s">
        <v>681</v>
      </c>
      <c r="H33" s="50">
        <v>548</v>
      </c>
    </row>
    <row r="34" spans="1:8">
      <c r="A34" s="118" t="s">
        <v>291</v>
      </c>
      <c r="B34" s="50">
        <v>1</v>
      </c>
      <c r="D34" s="49" t="s">
        <v>177</v>
      </c>
      <c r="E34" s="50">
        <v>9</v>
      </c>
    </row>
    <row r="35" spans="1:8">
      <c r="A35" s="118" t="s">
        <v>283</v>
      </c>
      <c r="B35" s="50">
        <v>1</v>
      </c>
      <c r="D35" s="49" t="s">
        <v>196</v>
      </c>
      <c r="E35" s="50">
        <v>3</v>
      </c>
    </row>
    <row r="36" spans="1:8">
      <c r="A36" s="118" t="s">
        <v>292</v>
      </c>
      <c r="B36" s="50">
        <v>1</v>
      </c>
      <c r="D36" s="49" t="s">
        <v>183</v>
      </c>
      <c r="E36" s="50">
        <v>2</v>
      </c>
    </row>
    <row r="37" spans="1:8">
      <c r="A37" s="118" t="s">
        <v>286</v>
      </c>
      <c r="B37" s="50">
        <v>1</v>
      </c>
      <c r="D37" s="49" t="s">
        <v>633</v>
      </c>
      <c r="E37" s="50">
        <v>1</v>
      </c>
    </row>
    <row r="38" spans="1:8">
      <c r="A38" s="118" t="s">
        <v>290</v>
      </c>
      <c r="B38" s="50">
        <v>1</v>
      </c>
      <c r="D38" s="49" t="s">
        <v>194</v>
      </c>
      <c r="E38" s="50">
        <v>2</v>
      </c>
    </row>
    <row r="39" spans="1:8">
      <c r="A39" s="118" t="s">
        <v>294</v>
      </c>
      <c r="B39" s="50">
        <v>1</v>
      </c>
      <c r="D39" s="49" t="s">
        <v>172</v>
      </c>
      <c r="E39" s="50">
        <v>8</v>
      </c>
    </row>
    <row r="40" spans="1:8">
      <c r="A40" s="118" t="s">
        <v>295</v>
      </c>
      <c r="B40" s="50">
        <v>1</v>
      </c>
      <c r="D40" s="49" t="s">
        <v>181</v>
      </c>
      <c r="E40" s="50">
        <v>28</v>
      </c>
    </row>
    <row r="41" spans="1:8">
      <c r="A41" s="118" t="s">
        <v>288</v>
      </c>
      <c r="B41" s="50">
        <v>1</v>
      </c>
      <c r="D41" s="49" t="s">
        <v>168</v>
      </c>
      <c r="E41" s="50">
        <v>12</v>
      </c>
    </row>
    <row r="42" spans="1:8">
      <c r="A42" s="118" t="s">
        <v>345</v>
      </c>
      <c r="B42" s="50">
        <v>1</v>
      </c>
      <c r="D42" s="49" t="s">
        <v>197</v>
      </c>
      <c r="E42" s="50">
        <v>5</v>
      </c>
    </row>
    <row r="43" spans="1:8">
      <c r="A43" s="118" t="s">
        <v>341</v>
      </c>
      <c r="B43" s="50">
        <v>1</v>
      </c>
      <c r="D43" s="49" t="s">
        <v>166</v>
      </c>
      <c r="E43" s="50">
        <v>1</v>
      </c>
    </row>
    <row r="44" spans="1:8">
      <c r="A44" s="118" t="s">
        <v>339</v>
      </c>
      <c r="B44" s="50">
        <v>1</v>
      </c>
      <c r="D44" s="49" t="s">
        <v>681</v>
      </c>
      <c r="E44" s="50">
        <v>548</v>
      </c>
    </row>
    <row r="45" spans="1:8">
      <c r="A45" s="118" t="s">
        <v>336</v>
      </c>
      <c r="B45" s="50">
        <v>1</v>
      </c>
    </row>
    <row r="46" spans="1:8">
      <c r="A46" s="118" t="s">
        <v>337</v>
      </c>
      <c r="B46" s="50">
        <v>1</v>
      </c>
    </row>
    <row r="47" spans="1:8">
      <c r="A47" s="118" t="s">
        <v>343</v>
      </c>
      <c r="B47" s="50">
        <v>1</v>
      </c>
    </row>
    <row r="48" spans="1:8">
      <c r="A48" s="118" t="s">
        <v>335</v>
      </c>
      <c r="B48" s="50">
        <v>1</v>
      </c>
    </row>
    <row r="49" spans="1:2">
      <c r="A49" s="118" t="s">
        <v>344</v>
      </c>
      <c r="B49" s="50">
        <v>1</v>
      </c>
    </row>
    <row r="50" spans="1:2">
      <c r="A50" s="118" t="s">
        <v>338</v>
      </c>
      <c r="B50" s="50">
        <v>1</v>
      </c>
    </row>
    <row r="51" spans="1:2">
      <c r="A51" s="118" t="s">
        <v>342</v>
      </c>
      <c r="B51" s="50">
        <v>1</v>
      </c>
    </row>
    <row r="52" spans="1:2">
      <c r="A52" s="118" t="s">
        <v>346</v>
      </c>
      <c r="B52" s="50">
        <v>1</v>
      </c>
    </row>
    <row r="53" spans="1:2">
      <c r="A53" s="118" t="s">
        <v>347</v>
      </c>
      <c r="B53" s="50">
        <v>1</v>
      </c>
    </row>
    <row r="54" spans="1:2">
      <c r="A54" s="118" t="s">
        <v>340</v>
      </c>
      <c r="B54" s="50">
        <v>1</v>
      </c>
    </row>
    <row r="55" spans="1:2">
      <c r="A55" s="118" t="s">
        <v>490</v>
      </c>
      <c r="B55" s="50">
        <v>1</v>
      </c>
    </row>
    <row r="56" spans="1:2">
      <c r="A56" s="118" t="s">
        <v>488</v>
      </c>
      <c r="B56" s="50">
        <v>1</v>
      </c>
    </row>
    <row r="57" spans="1:2">
      <c r="A57" s="118" t="s">
        <v>492</v>
      </c>
      <c r="B57" s="50">
        <v>1</v>
      </c>
    </row>
    <row r="58" spans="1:2">
      <c r="A58" s="118" t="s">
        <v>491</v>
      </c>
      <c r="B58" s="50">
        <v>1</v>
      </c>
    </row>
    <row r="59" spans="1:2">
      <c r="A59" s="118" t="s">
        <v>496</v>
      </c>
      <c r="B59" s="50">
        <v>1</v>
      </c>
    </row>
    <row r="60" spans="1:2">
      <c r="A60" s="118" t="s">
        <v>489</v>
      </c>
      <c r="B60" s="50">
        <v>1</v>
      </c>
    </row>
    <row r="61" spans="1:2">
      <c r="A61" s="118" t="s">
        <v>493</v>
      </c>
      <c r="B61" s="50">
        <v>1</v>
      </c>
    </row>
    <row r="62" spans="1:2">
      <c r="A62" s="118" t="s">
        <v>485</v>
      </c>
      <c r="B62" s="50">
        <v>1</v>
      </c>
    </row>
    <row r="63" spans="1:2">
      <c r="A63" s="118" t="s">
        <v>486</v>
      </c>
      <c r="B63" s="50">
        <v>1</v>
      </c>
    </row>
    <row r="64" spans="1:2">
      <c r="A64" s="118" t="s">
        <v>484</v>
      </c>
      <c r="B64" s="50">
        <v>1</v>
      </c>
    </row>
    <row r="65" spans="1:2">
      <c r="A65" s="118" t="s">
        <v>494</v>
      </c>
      <c r="B65" s="50">
        <v>1</v>
      </c>
    </row>
    <row r="66" spans="1:2">
      <c r="A66" s="118" t="s">
        <v>487</v>
      </c>
      <c r="B66" s="50">
        <v>1</v>
      </c>
    </row>
    <row r="67" spans="1:2">
      <c r="A67" s="118" t="s">
        <v>495</v>
      </c>
      <c r="B67" s="50">
        <v>1</v>
      </c>
    </row>
    <row r="68" spans="1:2">
      <c r="A68" s="118" t="s">
        <v>423</v>
      </c>
      <c r="B68" s="50">
        <v>1</v>
      </c>
    </row>
    <row r="69" spans="1:2">
      <c r="A69" s="118" t="s">
        <v>427</v>
      </c>
      <c r="B69" s="50">
        <v>1</v>
      </c>
    </row>
    <row r="70" spans="1:2">
      <c r="A70" s="118" t="s">
        <v>429</v>
      </c>
      <c r="B70" s="50">
        <v>1</v>
      </c>
    </row>
    <row r="71" spans="1:2">
      <c r="A71" s="118" t="s">
        <v>428</v>
      </c>
      <c r="B71" s="50">
        <v>1</v>
      </c>
    </row>
    <row r="72" spans="1:2">
      <c r="A72" s="118" t="s">
        <v>425</v>
      </c>
      <c r="B72" s="50">
        <v>1</v>
      </c>
    </row>
    <row r="73" spans="1:2">
      <c r="A73" s="118" t="s">
        <v>424</v>
      </c>
      <c r="B73" s="50">
        <v>1</v>
      </c>
    </row>
    <row r="74" spans="1:2">
      <c r="A74" s="118" t="s">
        <v>426</v>
      </c>
      <c r="B74" s="50">
        <v>1</v>
      </c>
    </row>
    <row r="75" spans="1:2">
      <c r="A75" s="118" t="s">
        <v>430</v>
      </c>
      <c r="B75" s="50">
        <v>1</v>
      </c>
    </row>
    <row r="76" spans="1:2">
      <c r="A76" s="118" t="s">
        <v>371</v>
      </c>
      <c r="B76" s="50">
        <v>1</v>
      </c>
    </row>
    <row r="77" spans="1:2">
      <c r="A77" s="118" t="s">
        <v>367</v>
      </c>
      <c r="B77" s="50">
        <v>1</v>
      </c>
    </row>
    <row r="78" spans="1:2">
      <c r="A78" s="118" t="s">
        <v>365</v>
      </c>
      <c r="B78" s="50">
        <v>1</v>
      </c>
    </row>
    <row r="79" spans="1:2">
      <c r="A79" s="118" t="s">
        <v>362</v>
      </c>
      <c r="B79" s="50">
        <v>1</v>
      </c>
    </row>
    <row r="80" spans="1:2">
      <c r="A80" s="118" t="s">
        <v>363</v>
      </c>
      <c r="B80" s="50">
        <v>1</v>
      </c>
    </row>
    <row r="81" spans="1:2">
      <c r="A81" s="118" t="s">
        <v>369</v>
      </c>
      <c r="B81" s="50">
        <v>1</v>
      </c>
    </row>
    <row r="82" spans="1:2">
      <c r="A82" s="118" t="s">
        <v>361</v>
      </c>
      <c r="B82" s="50">
        <v>1</v>
      </c>
    </row>
    <row r="83" spans="1:2">
      <c r="A83" s="118" t="s">
        <v>370</v>
      </c>
      <c r="B83" s="50">
        <v>1</v>
      </c>
    </row>
    <row r="84" spans="1:2">
      <c r="A84" s="118" t="s">
        <v>364</v>
      </c>
      <c r="B84" s="50">
        <v>1</v>
      </c>
    </row>
    <row r="85" spans="1:2">
      <c r="A85" s="118" t="s">
        <v>368</v>
      </c>
      <c r="B85" s="50">
        <v>1</v>
      </c>
    </row>
    <row r="86" spans="1:2">
      <c r="A86" s="118" t="s">
        <v>372</v>
      </c>
      <c r="B86" s="50">
        <v>1</v>
      </c>
    </row>
    <row r="87" spans="1:2">
      <c r="A87" s="118" t="s">
        <v>373</v>
      </c>
      <c r="B87" s="50">
        <v>1</v>
      </c>
    </row>
    <row r="88" spans="1:2">
      <c r="A88" s="118" t="s">
        <v>366</v>
      </c>
      <c r="B88" s="50">
        <v>1</v>
      </c>
    </row>
    <row r="89" spans="1:2">
      <c r="A89" s="118" t="s">
        <v>332</v>
      </c>
      <c r="B89" s="50">
        <v>1</v>
      </c>
    </row>
    <row r="90" spans="1:2">
      <c r="A90" s="118" t="s">
        <v>328</v>
      </c>
      <c r="B90" s="50">
        <v>1</v>
      </c>
    </row>
    <row r="91" spans="1:2">
      <c r="A91" s="118" t="s">
        <v>326</v>
      </c>
      <c r="B91" s="50">
        <v>1</v>
      </c>
    </row>
    <row r="92" spans="1:2">
      <c r="A92" s="118" t="s">
        <v>323</v>
      </c>
      <c r="B92" s="50">
        <v>1</v>
      </c>
    </row>
    <row r="93" spans="1:2">
      <c r="A93" s="118" t="s">
        <v>324</v>
      </c>
      <c r="B93" s="50">
        <v>1</v>
      </c>
    </row>
    <row r="94" spans="1:2">
      <c r="A94" s="118" t="s">
        <v>330</v>
      </c>
      <c r="B94" s="50">
        <v>1</v>
      </c>
    </row>
    <row r="95" spans="1:2">
      <c r="A95" s="118" t="s">
        <v>322</v>
      </c>
      <c r="B95" s="50">
        <v>1</v>
      </c>
    </row>
    <row r="96" spans="1:2">
      <c r="A96" s="118" t="s">
        <v>331</v>
      </c>
      <c r="B96" s="50">
        <v>1</v>
      </c>
    </row>
    <row r="97" spans="1:2">
      <c r="A97" s="118" t="s">
        <v>325</v>
      </c>
      <c r="B97" s="50">
        <v>1</v>
      </c>
    </row>
    <row r="98" spans="1:2">
      <c r="A98" s="118" t="s">
        <v>329</v>
      </c>
      <c r="B98" s="50">
        <v>1</v>
      </c>
    </row>
    <row r="99" spans="1:2">
      <c r="A99" s="118" t="s">
        <v>333</v>
      </c>
      <c r="B99" s="50">
        <v>1</v>
      </c>
    </row>
    <row r="100" spans="1:2">
      <c r="A100" s="118" t="s">
        <v>334</v>
      </c>
      <c r="B100" s="50">
        <v>1</v>
      </c>
    </row>
    <row r="101" spans="1:2">
      <c r="A101" s="118" t="s">
        <v>327</v>
      </c>
      <c r="B101" s="50">
        <v>1</v>
      </c>
    </row>
    <row r="102" spans="1:2">
      <c r="A102" s="118" t="s">
        <v>480</v>
      </c>
      <c r="B102" s="50">
        <v>1</v>
      </c>
    </row>
    <row r="103" spans="1:2">
      <c r="A103" s="118" t="s">
        <v>476</v>
      </c>
      <c r="B103" s="50">
        <v>1</v>
      </c>
    </row>
    <row r="104" spans="1:2">
      <c r="A104" s="118" t="s">
        <v>475</v>
      </c>
      <c r="B104" s="50">
        <v>1</v>
      </c>
    </row>
    <row r="105" spans="1:2">
      <c r="A105" s="118" t="s">
        <v>472</v>
      </c>
      <c r="B105" s="50">
        <v>1</v>
      </c>
    </row>
    <row r="106" spans="1:2">
      <c r="A106" s="118" t="s">
        <v>473</v>
      </c>
      <c r="B106" s="50">
        <v>1</v>
      </c>
    </row>
    <row r="107" spans="1:2">
      <c r="A107" s="118" t="s">
        <v>478</v>
      </c>
      <c r="B107" s="50">
        <v>1</v>
      </c>
    </row>
    <row r="108" spans="1:2">
      <c r="A108" s="118" t="s">
        <v>479</v>
      </c>
      <c r="B108" s="50">
        <v>1</v>
      </c>
    </row>
    <row r="109" spans="1:2">
      <c r="A109" s="118" t="s">
        <v>474</v>
      </c>
      <c r="B109" s="50">
        <v>1</v>
      </c>
    </row>
    <row r="110" spans="1:2">
      <c r="A110" s="118" t="s">
        <v>477</v>
      </c>
      <c r="B110" s="50">
        <v>1</v>
      </c>
    </row>
    <row r="111" spans="1:2">
      <c r="A111" s="118" t="s">
        <v>481</v>
      </c>
      <c r="B111" s="50">
        <v>1</v>
      </c>
    </row>
    <row r="112" spans="1:2">
      <c r="A112" s="118" t="s">
        <v>482</v>
      </c>
      <c r="B112" s="50">
        <v>1</v>
      </c>
    </row>
    <row r="113" spans="1:2">
      <c r="A113" s="118" t="s">
        <v>483</v>
      </c>
      <c r="B113" s="50">
        <v>1</v>
      </c>
    </row>
    <row r="114" spans="1:2">
      <c r="A114" s="118" t="s">
        <v>467</v>
      </c>
      <c r="B114" s="50">
        <v>1</v>
      </c>
    </row>
    <row r="115" spans="1:2">
      <c r="A115" s="118" t="s">
        <v>463</v>
      </c>
      <c r="B115" s="50">
        <v>1</v>
      </c>
    </row>
    <row r="116" spans="1:2">
      <c r="A116" s="118" t="s">
        <v>461</v>
      </c>
      <c r="B116" s="50">
        <v>1</v>
      </c>
    </row>
    <row r="117" spans="1:2">
      <c r="A117" s="118" t="s">
        <v>465</v>
      </c>
      <c r="B117" s="50">
        <v>1</v>
      </c>
    </row>
    <row r="118" spans="1:2">
      <c r="A118" s="118" t="s">
        <v>470</v>
      </c>
      <c r="B118" s="50">
        <v>1</v>
      </c>
    </row>
    <row r="119" spans="1:2">
      <c r="A119" s="118" t="s">
        <v>466</v>
      </c>
      <c r="B119" s="50">
        <v>1</v>
      </c>
    </row>
    <row r="120" spans="1:2">
      <c r="A120" s="118" t="s">
        <v>464</v>
      </c>
      <c r="B120" s="50">
        <v>1</v>
      </c>
    </row>
    <row r="121" spans="1:2">
      <c r="A121" s="118" t="s">
        <v>468</v>
      </c>
      <c r="B121" s="50">
        <v>1</v>
      </c>
    </row>
    <row r="122" spans="1:2">
      <c r="A122" s="118" t="s">
        <v>469</v>
      </c>
      <c r="B122" s="50">
        <v>1</v>
      </c>
    </row>
    <row r="123" spans="1:2">
      <c r="A123" s="118" t="s">
        <v>462</v>
      </c>
      <c r="B123" s="50">
        <v>1</v>
      </c>
    </row>
    <row r="124" spans="1:2">
      <c r="A124" s="118" t="s">
        <v>458</v>
      </c>
      <c r="B124" s="50">
        <v>1</v>
      </c>
    </row>
    <row r="125" spans="1:2">
      <c r="A125" s="118" t="s">
        <v>459</v>
      </c>
      <c r="B125" s="50">
        <v>1</v>
      </c>
    </row>
    <row r="126" spans="1:2">
      <c r="A126" s="118" t="s">
        <v>460</v>
      </c>
      <c r="B126" s="50">
        <v>1</v>
      </c>
    </row>
    <row r="127" spans="1:2">
      <c r="A127" s="118" t="s">
        <v>524</v>
      </c>
      <c r="B127" s="50">
        <v>1</v>
      </c>
    </row>
    <row r="128" spans="1:2">
      <c r="A128" s="118" t="s">
        <v>520</v>
      </c>
      <c r="B128" s="50">
        <v>1</v>
      </c>
    </row>
    <row r="129" spans="1:2">
      <c r="A129" s="118" t="s">
        <v>519</v>
      </c>
      <c r="B129" s="50">
        <v>1</v>
      </c>
    </row>
    <row r="130" spans="1:2">
      <c r="A130" s="118" t="s">
        <v>516</v>
      </c>
      <c r="B130" s="50">
        <v>1</v>
      </c>
    </row>
    <row r="131" spans="1:2">
      <c r="A131" s="118" t="s">
        <v>522</v>
      </c>
      <c r="B131" s="50">
        <v>1</v>
      </c>
    </row>
    <row r="132" spans="1:2">
      <c r="A132" s="118" t="s">
        <v>527</v>
      </c>
      <c r="B132" s="50">
        <v>1</v>
      </c>
    </row>
    <row r="133" spans="1:2">
      <c r="A133" s="118" t="s">
        <v>523</v>
      </c>
      <c r="B133" s="50">
        <v>1</v>
      </c>
    </row>
    <row r="134" spans="1:2">
      <c r="A134" s="118" t="s">
        <v>518</v>
      </c>
      <c r="B134" s="50">
        <v>1</v>
      </c>
    </row>
    <row r="135" spans="1:2">
      <c r="A135" s="118" t="s">
        <v>525</v>
      </c>
      <c r="B135" s="50">
        <v>1</v>
      </c>
    </row>
    <row r="136" spans="1:2">
      <c r="A136" s="118" t="s">
        <v>526</v>
      </c>
      <c r="B136" s="50">
        <v>1</v>
      </c>
    </row>
    <row r="137" spans="1:2">
      <c r="A137" s="118" t="s">
        <v>528</v>
      </c>
      <c r="B137" s="50">
        <v>1</v>
      </c>
    </row>
    <row r="138" spans="1:2">
      <c r="A138" s="118" t="s">
        <v>517</v>
      </c>
      <c r="B138" s="50">
        <v>1</v>
      </c>
    </row>
    <row r="139" spans="1:2">
      <c r="A139" s="118" t="s">
        <v>521</v>
      </c>
      <c r="B139" s="50">
        <v>1</v>
      </c>
    </row>
    <row r="140" spans="1:2">
      <c r="A140" s="118" t="s">
        <v>306</v>
      </c>
      <c r="B140" s="50">
        <v>1</v>
      </c>
    </row>
    <row r="141" spans="1:2">
      <c r="A141" s="118" t="s">
        <v>302</v>
      </c>
      <c r="B141" s="50">
        <v>1</v>
      </c>
    </row>
    <row r="142" spans="1:2">
      <c r="A142" s="118" t="s">
        <v>300</v>
      </c>
      <c r="B142" s="50">
        <v>1</v>
      </c>
    </row>
    <row r="143" spans="1:2">
      <c r="A143" s="118" t="s">
        <v>297</v>
      </c>
      <c r="B143" s="50">
        <v>1</v>
      </c>
    </row>
    <row r="144" spans="1:2">
      <c r="A144" s="118" t="s">
        <v>298</v>
      </c>
      <c r="B144" s="50">
        <v>1</v>
      </c>
    </row>
    <row r="145" spans="1:2">
      <c r="A145" s="118" t="s">
        <v>304</v>
      </c>
      <c r="B145" s="50">
        <v>1</v>
      </c>
    </row>
    <row r="146" spans="1:2">
      <c r="A146" s="118" t="s">
        <v>296</v>
      </c>
      <c r="B146" s="50">
        <v>1</v>
      </c>
    </row>
    <row r="147" spans="1:2">
      <c r="A147" s="118" t="s">
        <v>305</v>
      </c>
      <c r="B147" s="50">
        <v>1</v>
      </c>
    </row>
    <row r="148" spans="1:2">
      <c r="A148" s="118" t="s">
        <v>299</v>
      </c>
      <c r="B148" s="50">
        <v>1</v>
      </c>
    </row>
    <row r="149" spans="1:2">
      <c r="A149" s="118" t="s">
        <v>303</v>
      </c>
      <c r="B149" s="50">
        <v>1</v>
      </c>
    </row>
    <row r="150" spans="1:2">
      <c r="A150" s="118" t="s">
        <v>307</v>
      </c>
      <c r="B150" s="50">
        <v>1</v>
      </c>
    </row>
    <row r="151" spans="1:2">
      <c r="A151" s="118" t="s">
        <v>308</v>
      </c>
      <c r="B151" s="50">
        <v>1</v>
      </c>
    </row>
    <row r="152" spans="1:2">
      <c r="A152" s="118" t="s">
        <v>301</v>
      </c>
      <c r="B152" s="50">
        <v>1</v>
      </c>
    </row>
    <row r="153" spans="1:2">
      <c r="A153" s="118" t="s">
        <v>319</v>
      </c>
      <c r="B153" s="50">
        <v>1</v>
      </c>
    </row>
    <row r="154" spans="1:2">
      <c r="A154" s="118" t="s">
        <v>315</v>
      </c>
      <c r="B154" s="50">
        <v>1</v>
      </c>
    </row>
    <row r="155" spans="1:2">
      <c r="A155" s="118" t="s">
        <v>313</v>
      </c>
      <c r="B155" s="50">
        <v>1</v>
      </c>
    </row>
    <row r="156" spans="1:2">
      <c r="A156" s="118" t="s">
        <v>310</v>
      </c>
      <c r="B156" s="50">
        <v>1</v>
      </c>
    </row>
    <row r="157" spans="1:2">
      <c r="A157" s="118" t="s">
        <v>311</v>
      </c>
      <c r="B157" s="50">
        <v>1</v>
      </c>
    </row>
    <row r="158" spans="1:2">
      <c r="A158" s="118" t="s">
        <v>317</v>
      </c>
      <c r="B158" s="50">
        <v>1</v>
      </c>
    </row>
    <row r="159" spans="1:2">
      <c r="A159" s="118" t="s">
        <v>309</v>
      </c>
      <c r="B159" s="50">
        <v>1</v>
      </c>
    </row>
    <row r="160" spans="1:2">
      <c r="A160" s="118" t="s">
        <v>318</v>
      </c>
      <c r="B160" s="50">
        <v>1</v>
      </c>
    </row>
    <row r="161" spans="1:2">
      <c r="A161" s="118" t="s">
        <v>312</v>
      </c>
      <c r="B161" s="50">
        <v>1</v>
      </c>
    </row>
    <row r="162" spans="1:2">
      <c r="A162" s="118" t="s">
        <v>316</v>
      </c>
      <c r="B162" s="50">
        <v>1</v>
      </c>
    </row>
    <row r="163" spans="1:2">
      <c r="A163" s="118" t="s">
        <v>320</v>
      </c>
      <c r="B163" s="50">
        <v>1</v>
      </c>
    </row>
    <row r="164" spans="1:2">
      <c r="A164" s="118" t="s">
        <v>321</v>
      </c>
      <c r="B164" s="50">
        <v>1</v>
      </c>
    </row>
    <row r="165" spans="1:2">
      <c r="A165" s="118" t="s">
        <v>314</v>
      </c>
      <c r="B165" s="50">
        <v>1</v>
      </c>
    </row>
    <row r="166" spans="1:2">
      <c r="A166" s="118" t="s">
        <v>400</v>
      </c>
      <c r="B166" s="50">
        <v>2</v>
      </c>
    </row>
    <row r="167" spans="1:2">
      <c r="A167" s="118" t="s">
        <v>264</v>
      </c>
      <c r="B167" s="50">
        <v>2</v>
      </c>
    </row>
    <row r="168" spans="1:2">
      <c r="A168" s="118" t="s">
        <v>272</v>
      </c>
      <c r="B168" s="50">
        <v>2</v>
      </c>
    </row>
    <row r="169" spans="1:2">
      <c r="A169" s="118" t="s">
        <v>270</v>
      </c>
      <c r="B169" s="50">
        <v>2</v>
      </c>
    </row>
    <row r="170" spans="1:2">
      <c r="A170" s="118" t="s">
        <v>265</v>
      </c>
      <c r="B170" s="50">
        <v>2</v>
      </c>
    </row>
    <row r="171" spans="1:2">
      <c r="A171" s="118" t="s">
        <v>266</v>
      </c>
      <c r="B171" s="50">
        <v>2</v>
      </c>
    </row>
    <row r="172" spans="1:2">
      <c r="A172" s="118" t="s">
        <v>267</v>
      </c>
      <c r="B172" s="50">
        <v>2</v>
      </c>
    </row>
    <row r="173" spans="1:2">
      <c r="A173" s="118" t="s">
        <v>268</v>
      </c>
      <c r="B173" s="50">
        <v>2</v>
      </c>
    </row>
    <row r="174" spans="1:2">
      <c r="A174" s="118" t="s">
        <v>271</v>
      </c>
      <c r="B174" s="50">
        <v>2</v>
      </c>
    </row>
    <row r="175" spans="1:2">
      <c r="A175" s="118" t="s">
        <v>269</v>
      </c>
      <c r="B175" s="50">
        <v>2</v>
      </c>
    </row>
    <row r="176" spans="1:2">
      <c r="A176" s="118" t="s">
        <v>406</v>
      </c>
      <c r="B176" s="50">
        <v>1</v>
      </c>
    </row>
    <row r="177" spans="1:2">
      <c r="A177" s="118" t="s">
        <v>411</v>
      </c>
      <c r="B177" s="50">
        <v>1</v>
      </c>
    </row>
    <row r="178" spans="1:2">
      <c r="A178" s="118" t="s">
        <v>409</v>
      </c>
      <c r="B178" s="50">
        <v>1</v>
      </c>
    </row>
    <row r="179" spans="1:2">
      <c r="A179" s="118" t="s">
        <v>410</v>
      </c>
      <c r="B179" s="50">
        <v>1</v>
      </c>
    </row>
    <row r="180" spans="1:2">
      <c r="A180" s="118" t="s">
        <v>408</v>
      </c>
      <c r="B180" s="50">
        <v>1</v>
      </c>
    </row>
    <row r="181" spans="1:2">
      <c r="A181" s="118" t="s">
        <v>405</v>
      </c>
      <c r="B181" s="50">
        <v>1</v>
      </c>
    </row>
    <row r="182" spans="1:2">
      <c r="A182" s="118" t="s">
        <v>407</v>
      </c>
      <c r="B182" s="50">
        <v>1</v>
      </c>
    </row>
    <row r="183" spans="1:2">
      <c r="A183" s="118" t="s">
        <v>404</v>
      </c>
      <c r="B183" s="50">
        <v>1</v>
      </c>
    </row>
    <row r="184" spans="1:2">
      <c r="A184" s="118" t="s">
        <v>412</v>
      </c>
      <c r="B184" s="50">
        <v>1</v>
      </c>
    </row>
    <row r="185" spans="1:2">
      <c r="A185" s="118" t="s">
        <v>257</v>
      </c>
      <c r="B185" s="50">
        <v>1</v>
      </c>
    </row>
    <row r="186" spans="1:2">
      <c r="A186" s="118" t="s">
        <v>262</v>
      </c>
      <c r="B186" s="50">
        <v>1</v>
      </c>
    </row>
    <row r="187" spans="1:2">
      <c r="A187" s="118" t="s">
        <v>260</v>
      </c>
      <c r="B187" s="50">
        <v>1</v>
      </c>
    </row>
    <row r="188" spans="1:2">
      <c r="A188" s="118" t="s">
        <v>261</v>
      </c>
      <c r="B188" s="50">
        <v>1</v>
      </c>
    </row>
    <row r="189" spans="1:2">
      <c r="A189" s="118" t="s">
        <v>259</v>
      </c>
      <c r="B189" s="50">
        <v>1</v>
      </c>
    </row>
    <row r="190" spans="1:2">
      <c r="A190" s="118" t="s">
        <v>263</v>
      </c>
      <c r="B190" s="50">
        <v>1</v>
      </c>
    </row>
    <row r="191" spans="1:2">
      <c r="A191" s="118" t="s">
        <v>256</v>
      </c>
      <c r="B191" s="50">
        <v>1</v>
      </c>
    </row>
    <row r="192" spans="1:2">
      <c r="A192" s="118" t="s">
        <v>258</v>
      </c>
      <c r="B192" s="50">
        <v>1</v>
      </c>
    </row>
    <row r="193" spans="1:2">
      <c r="A193" s="118" t="s">
        <v>255</v>
      </c>
      <c r="B193" s="50">
        <v>1</v>
      </c>
    </row>
    <row r="194" spans="1:2">
      <c r="A194" s="118" t="s">
        <v>419</v>
      </c>
      <c r="B194" s="50">
        <v>1</v>
      </c>
    </row>
    <row r="195" spans="1:2">
      <c r="A195" s="118" t="s">
        <v>421</v>
      </c>
      <c r="B195" s="50">
        <v>1</v>
      </c>
    </row>
    <row r="196" spans="1:2">
      <c r="A196" s="118" t="s">
        <v>417</v>
      </c>
      <c r="B196" s="50">
        <v>1</v>
      </c>
    </row>
    <row r="197" spans="1:2">
      <c r="A197" s="118" t="s">
        <v>416</v>
      </c>
      <c r="B197" s="50">
        <v>1</v>
      </c>
    </row>
    <row r="198" spans="1:2">
      <c r="A198" s="118" t="s">
        <v>420</v>
      </c>
      <c r="B198" s="50">
        <v>1</v>
      </c>
    </row>
    <row r="199" spans="1:2">
      <c r="A199" s="118" t="s">
        <v>413</v>
      </c>
      <c r="B199" s="50">
        <v>1</v>
      </c>
    </row>
    <row r="200" spans="1:2">
      <c r="A200" s="118" t="s">
        <v>418</v>
      </c>
      <c r="B200" s="50">
        <v>1</v>
      </c>
    </row>
    <row r="201" spans="1:2">
      <c r="A201" s="118" t="s">
        <v>414</v>
      </c>
      <c r="B201" s="50">
        <v>1</v>
      </c>
    </row>
    <row r="202" spans="1:2">
      <c r="A202" s="118" t="s">
        <v>276</v>
      </c>
      <c r="B202" s="50">
        <v>1</v>
      </c>
    </row>
    <row r="203" spans="1:2">
      <c r="A203" s="118" t="s">
        <v>275</v>
      </c>
      <c r="B203" s="50">
        <v>1</v>
      </c>
    </row>
    <row r="204" spans="1:2">
      <c r="A204" s="118" t="s">
        <v>280</v>
      </c>
      <c r="B204" s="50">
        <v>1</v>
      </c>
    </row>
    <row r="205" spans="1:2">
      <c r="A205" s="118" t="s">
        <v>282</v>
      </c>
      <c r="B205" s="50">
        <v>1</v>
      </c>
    </row>
    <row r="206" spans="1:2">
      <c r="A206" s="118" t="s">
        <v>278</v>
      </c>
      <c r="B206" s="50">
        <v>1</v>
      </c>
    </row>
    <row r="207" spans="1:2">
      <c r="A207" s="118" t="s">
        <v>277</v>
      </c>
      <c r="B207" s="50">
        <v>1</v>
      </c>
    </row>
    <row r="208" spans="1:2">
      <c r="A208" s="118" t="s">
        <v>281</v>
      </c>
      <c r="B208" s="50">
        <v>1</v>
      </c>
    </row>
    <row r="209" spans="1:2">
      <c r="A209" s="118" t="s">
        <v>273</v>
      </c>
      <c r="B209" s="50">
        <v>1</v>
      </c>
    </row>
    <row r="210" spans="1:2">
      <c r="A210" s="118" t="s">
        <v>274</v>
      </c>
      <c r="B210" s="50">
        <v>1</v>
      </c>
    </row>
    <row r="211" spans="1:2">
      <c r="A211" s="118" t="s">
        <v>279</v>
      </c>
      <c r="B211" s="50">
        <v>1</v>
      </c>
    </row>
    <row r="212" spans="1:2">
      <c r="A212" s="118" t="s">
        <v>503</v>
      </c>
      <c r="B212" s="50">
        <v>1</v>
      </c>
    </row>
    <row r="213" spans="1:2">
      <c r="A213" s="118" t="s">
        <v>501</v>
      </c>
      <c r="B213" s="50">
        <v>1</v>
      </c>
    </row>
    <row r="214" spans="1:2">
      <c r="A214" s="118" t="s">
        <v>504</v>
      </c>
      <c r="B214" s="50">
        <v>1</v>
      </c>
    </row>
    <row r="215" spans="1:2">
      <c r="A215" s="118" t="s">
        <v>509</v>
      </c>
      <c r="B215" s="50">
        <v>1</v>
      </c>
    </row>
    <row r="216" spans="1:2">
      <c r="A216" s="118" t="s">
        <v>502</v>
      </c>
      <c r="B216" s="50">
        <v>1</v>
      </c>
    </row>
    <row r="217" spans="1:2">
      <c r="A217" s="118" t="s">
        <v>507</v>
      </c>
      <c r="B217" s="50">
        <v>1</v>
      </c>
    </row>
    <row r="218" spans="1:2">
      <c r="A218" s="118" t="s">
        <v>505</v>
      </c>
      <c r="B218" s="50">
        <v>1</v>
      </c>
    </row>
    <row r="219" spans="1:2">
      <c r="A219" s="118" t="s">
        <v>497</v>
      </c>
      <c r="B219" s="50">
        <v>1</v>
      </c>
    </row>
    <row r="220" spans="1:2">
      <c r="A220" s="118" t="s">
        <v>506</v>
      </c>
      <c r="B220" s="50">
        <v>1</v>
      </c>
    </row>
    <row r="221" spans="1:2">
      <c r="A221" s="118" t="s">
        <v>500</v>
      </c>
      <c r="B221" s="50">
        <v>1</v>
      </c>
    </row>
    <row r="222" spans="1:2">
      <c r="A222" s="118" t="s">
        <v>508</v>
      </c>
      <c r="B222" s="50">
        <v>1</v>
      </c>
    </row>
    <row r="223" spans="1:2">
      <c r="A223" s="118" t="s">
        <v>498</v>
      </c>
      <c r="B223" s="50">
        <v>1</v>
      </c>
    </row>
    <row r="224" spans="1:2">
      <c r="A224" s="118" t="s">
        <v>499</v>
      </c>
      <c r="B224" s="50">
        <v>1</v>
      </c>
    </row>
    <row r="225" spans="1:2">
      <c r="A225" s="118" t="s">
        <v>471</v>
      </c>
      <c r="B225" s="50">
        <v>1</v>
      </c>
    </row>
    <row r="226" spans="1:2">
      <c r="A226" s="118" t="s">
        <v>415</v>
      </c>
      <c r="B226" s="50">
        <v>1</v>
      </c>
    </row>
    <row r="227" spans="1:2">
      <c r="A227" s="118" t="s">
        <v>422</v>
      </c>
      <c r="B227" s="50">
        <v>1</v>
      </c>
    </row>
    <row r="228" spans="1:2">
      <c r="A228" s="118" t="s">
        <v>514</v>
      </c>
      <c r="B228" s="50">
        <v>1</v>
      </c>
    </row>
    <row r="229" spans="1:2">
      <c r="A229" s="118" t="s">
        <v>513</v>
      </c>
      <c r="B229" s="50">
        <v>1</v>
      </c>
    </row>
    <row r="230" spans="1:2">
      <c r="A230" s="118" t="s">
        <v>515</v>
      </c>
      <c r="B230" s="50">
        <v>1</v>
      </c>
    </row>
    <row r="231" spans="1:2">
      <c r="A231" s="118" t="s">
        <v>511</v>
      </c>
      <c r="B231" s="50">
        <v>1</v>
      </c>
    </row>
    <row r="232" spans="1:2">
      <c r="A232" s="118" t="s">
        <v>512</v>
      </c>
      <c r="B232" s="50">
        <v>1</v>
      </c>
    </row>
    <row r="233" spans="1:2">
      <c r="A233" s="118" t="s">
        <v>510</v>
      </c>
      <c r="B233" s="50">
        <v>1</v>
      </c>
    </row>
    <row r="234" spans="1:2">
      <c r="A234" s="118" t="s">
        <v>431</v>
      </c>
      <c r="B234" s="50">
        <v>1</v>
      </c>
    </row>
    <row r="235" spans="1:2">
      <c r="A235" s="118" t="s">
        <v>436</v>
      </c>
      <c r="B235" s="50">
        <v>1</v>
      </c>
    </row>
    <row r="236" spans="1:2">
      <c r="A236" s="118" t="s">
        <v>432</v>
      </c>
      <c r="B236" s="50">
        <v>1</v>
      </c>
    </row>
    <row r="237" spans="1:2">
      <c r="A237" s="118" t="s">
        <v>435</v>
      </c>
      <c r="B237" s="50">
        <v>1</v>
      </c>
    </row>
    <row r="238" spans="1:2">
      <c r="A238" s="118" t="s">
        <v>438</v>
      </c>
      <c r="B238" s="50">
        <v>1</v>
      </c>
    </row>
    <row r="239" spans="1:2">
      <c r="A239" s="118" t="s">
        <v>449</v>
      </c>
      <c r="B239" s="50">
        <v>1</v>
      </c>
    </row>
    <row r="240" spans="1:2">
      <c r="A240" s="118" t="s">
        <v>440</v>
      </c>
      <c r="B240" s="50">
        <v>1</v>
      </c>
    </row>
    <row r="241" spans="1:2">
      <c r="A241" s="118" t="s">
        <v>447</v>
      </c>
      <c r="B241" s="50">
        <v>1</v>
      </c>
    </row>
    <row r="242" spans="1:2">
      <c r="A242" s="118" t="s">
        <v>433</v>
      </c>
      <c r="B242" s="50">
        <v>1</v>
      </c>
    </row>
    <row r="243" spans="1:2">
      <c r="A243" s="118" t="s">
        <v>441</v>
      </c>
      <c r="B243" s="50">
        <v>1</v>
      </c>
    </row>
    <row r="244" spans="1:2">
      <c r="A244" s="118" t="s">
        <v>446</v>
      </c>
      <c r="B244" s="50">
        <v>1</v>
      </c>
    </row>
    <row r="245" spans="1:2">
      <c r="A245" s="118" t="s">
        <v>443</v>
      </c>
      <c r="B245" s="50">
        <v>1</v>
      </c>
    </row>
    <row r="246" spans="1:2">
      <c r="A246" s="118" t="s">
        <v>437</v>
      </c>
      <c r="B246" s="50">
        <v>1</v>
      </c>
    </row>
    <row r="247" spans="1:2">
      <c r="A247" s="118" t="s">
        <v>448</v>
      </c>
      <c r="B247" s="50">
        <v>1</v>
      </c>
    </row>
    <row r="248" spans="1:2">
      <c r="A248" s="118" t="s">
        <v>451</v>
      </c>
      <c r="B248" s="50">
        <v>1</v>
      </c>
    </row>
    <row r="249" spans="1:2">
      <c r="A249" s="118" t="s">
        <v>442</v>
      </c>
      <c r="B249" s="50">
        <v>1</v>
      </c>
    </row>
    <row r="250" spans="1:2">
      <c r="A250" s="118" t="s">
        <v>445</v>
      </c>
      <c r="B250" s="50">
        <v>1</v>
      </c>
    </row>
    <row r="251" spans="1:2">
      <c r="A251" s="118" t="s">
        <v>434</v>
      </c>
      <c r="B251" s="50">
        <v>1</v>
      </c>
    </row>
    <row r="252" spans="1:2">
      <c r="A252" s="118" t="s">
        <v>439</v>
      </c>
      <c r="B252" s="50">
        <v>1</v>
      </c>
    </row>
    <row r="253" spans="1:2">
      <c r="A253" s="118" t="s">
        <v>444</v>
      </c>
      <c r="B253" s="50">
        <v>1</v>
      </c>
    </row>
    <row r="254" spans="1:2">
      <c r="A254" s="118" t="s">
        <v>450</v>
      </c>
      <c r="B254" s="50">
        <v>1</v>
      </c>
    </row>
    <row r="255" spans="1:2">
      <c r="A255" s="118" t="s">
        <v>34</v>
      </c>
      <c r="B255" s="50">
        <v>1</v>
      </c>
    </row>
    <row r="256" spans="1:2">
      <c r="A256" s="118" t="s">
        <v>455</v>
      </c>
      <c r="B256" s="50">
        <v>1</v>
      </c>
    </row>
    <row r="257" spans="1:2">
      <c r="A257" s="118" t="s">
        <v>454</v>
      </c>
      <c r="B257" s="50">
        <v>1</v>
      </c>
    </row>
    <row r="258" spans="1:2">
      <c r="A258" s="118" t="s">
        <v>36</v>
      </c>
      <c r="B258" s="50">
        <v>1</v>
      </c>
    </row>
    <row r="259" spans="1:2">
      <c r="A259" s="118" t="s">
        <v>456</v>
      </c>
      <c r="B259" s="50">
        <v>1</v>
      </c>
    </row>
    <row r="260" spans="1:2">
      <c r="A260" s="118" t="s">
        <v>457</v>
      </c>
      <c r="B260" s="50">
        <v>1</v>
      </c>
    </row>
    <row r="261" spans="1:2">
      <c r="A261" s="118" t="s">
        <v>24</v>
      </c>
      <c r="B261" s="50">
        <v>1</v>
      </c>
    </row>
    <row r="262" spans="1:2">
      <c r="A262" s="118" t="s">
        <v>22</v>
      </c>
      <c r="B262" s="50">
        <v>1</v>
      </c>
    </row>
    <row r="263" spans="1:2">
      <c r="A263" s="118" t="s">
        <v>27</v>
      </c>
      <c r="B263" s="50">
        <v>1</v>
      </c>
    </row>
    <row r="264" spans="1:2">
      <c r="A264" s="118" t="s">
        <v>26</v>
      </c>
      <c r="B264" s="50">
        <v>1</v>
      </c>
    </row>
    <row r="265" spans="1:2">
      <c r="A265" s="118" t="s">
        <v>17</v>
      </c>
      <c r="B265" s="50">
        <v>1</v>
      </c>
    </row>
    <row r="266" spans="1:2">
      <c r="A266" s="118" t="s">
        <v>21</v>
      </c>
      <c r="B266" s="50">
        <v>1</v>
      </c>
    </row>
    <row r="267" spans="1:2">
      <c r="A267" s="118" t="s">
        <v>46</v>
      </c>
      <c r="B267" s="50">
        <v>1</v>
      </c>
    </row>
    <row r="268" spans="1:2">
      <c r="A268" s="118" t="s">
        <v>33</v>
      </c>
      <c r="B268" s="50">
        <v>1</v>
      </c>
    </row>
    <row r="269" spans="1:2">
      <c r="A269" s="118" t="s">
        <v>125</v>
      </c>
      <c r="B269" s="50">
        <v>1</v>
      </c>
    </row>
    <row r="270" spans="1:2">
      <c r="A270" s="118" t="s">
        <v>23</v>
      </c>
      <c r="B270" s="50">
        <v>1</v>
      </c>
    </row>
    <row r="271" spans="1:2">
      <c r="A271" s="118" t="s">
        <v>138</v>
      </c>
      <c r="B271" s="50">
        <v>1</v>
      </c>
    </row>
    <row r="272" spans="1:2">
      <c r="A272" s="118" t="s">
        <v>452</v>
      </c>
      <c r="B272" s="50">
        <v>1</v>
      </c>
    </row>
    <row r="273" spans="1:2">
      <c r="A273" s="118" t="s">
        <v>453</v>
      </c>
      <c r="B273" s="50">
        <v>1</v>
      </c>
    </row>
    <row r="274" spans="1:2">
      <c r="A274" s="118" t="s">
        <v>31</v>
      </c>
      <c r="B274" s="50">
        <v>1</v>
      </c>
    </row>
    <row r="275" spans="1:2">
      <c r="A275" s="118" t="s">
        <v>32</v>
      </c>
      <c r="B275" s="50">
        <v>1</v>
      </c>
    </row>
    <row r="276" spans="1:2">
      <c r="A276" s="118" t="s">
        <v>20</v>
      </c>
      <c r="B276" s="50">
        <v>1</v>
      </c>
    </row>
    <row r="277" spans="1:2">
      <c r="A277" s="118" t="s">
        <v>41</v>
      </c>
      <c r="B277" s="50">
        <v>1</v>
      </c>
    </row>
    <row r="278" spans="1:2">
      <c r="A278" s="118" t="s">
        <v>40</v>
      </c>
      <c r="B278" s="50">
        <v>1</v>
      </c>
    </row>
    <row r="279" spans="1:2">
      <c r="A279" s="118" t="s">
        <v>25</v>
      </c>
      <c r="B279" s="50">
        <v>1</v>
      </c>
    </row>
    <row r="280" spans="1:2">
      <c r="A280" s="118" t="s">
        <v>29</v>
      </c>
      <c r="B280" s="50">
        <v>1</v>
      </c>
    </row>
    <row r="281" spans="1:2">
      <c r="A281" s="118" t="s">
        <v>47</v>
      </c>
      <c r="B281" s="50">
        <v>1</v>
      </c>
    </row>
    <row r="282" spans="1:2">
      <c r="A282" s="118" t="s">
        <v>8</v>
      </c>
      <c r="B282" s="50">
        <v>1</v>
      </c>
    </row>
    <row r="283" spans="1:2">
      <c r="A283" s="118" t="s">
        <v>18</v>
      </c>
      <c r="B283" s="50">
        <v>1</v>
      </c>
    </row>
    <row r="284" spans="1:2">
      <c r="A284" s="118" t="s">
        <v>9</v>
      </c>
      <c r="B284" s="50">
        <v>1</v>
      </c>
    </row>
    <row r="285" spans="1:2">
      <c r="A285" s="118" t="s">
        <v>10</v>
      </c>
      <c r="B285" s="50">
        <v>1</v>
      </c>
    </row>
    <row r="286" spans="1:2">
      <c r="A286" s="118" t="s">
        <v>11</v>
      </c>
      <c r="B286" s="50">
        <v>1</v>
      </c>
    </row>
    <row r="287" spans="1:2">
      <c r="A287" s="118" t="s">
        <v>12</v>
      </c>
      <c r="B287" s="50">
        <v>1</v>
      </c>
    </row>
    <row r="288" spans="1:2">
      <c r="A288" s="118" t="s">
        <v>19</v>
      </c>
      <c r="B288" s="50">
        <v>1</v>
      </c>
    </row>
    <row r="289" spans="1:2">
      <c r="A289" s="118" t="s">
        <v>38</v>
      </c>
      <c r="B289" s="50">
        <v>1</v>
      </c>
    </row>
    <row r="290" spans="1:2">
      <c r="A290" s="118" t="s">
        <v>39</v>
      </c>
      <c r="B290" s="50">
        <v>1</v>
      </c>
    </row>
    <row r="291" spans="1:2">
      <c r="A291" s="118" t="s">
        <v>14</v>
      </c>
      <c r="B291" s="50">
        <v>1</v>
      </c>
    </row>
    <row r="292" spans="1:2">
      <c r="A292" s="118" t="s">
        <v>16</v>
      </c>
      <c r="B292" s="50">
        <v>1</v>
      </c>
    </row>
    <row r="293" spans="1:2">
      <c r="A293" s="118" t="s">
        <v>13</v>
      </c>
      <c r="B293" s="50">
        <v>1</v>
      </c>
    </row>
    <row r="294" spans="1:2">
      <c r="A294" s="118" t="s">
        <v>15</v>
      </c>
      <c r="B294" s="50">
        <v>1</v>
      </c>
    </row>
    <row r="295" spans="1:2">
      <c r="A295" s="118" t="s">
        <v>121</v>
      </c>
      <c r="B295" s="50">
        <v>1</v>
      </c>
    </row>
    <row r="296" spans="1:2">
      <c r="A296" s="118" t="s">
        <v>403</v>
      </c>
      <c r="B296" s="50">
        <v>1</v>
      </c>
    </row>
    <row r="297" spans="1:2">
      <c r="A297" s="118" t="s">
        <v>126</v>
      </c>
      <c r="B297" s="50">
        <v>1</v>
      </c>
    </row>
    <row r="298" spans="1:2">
      <c r="A298" s="118" t="s">
        <v>127</v>
      </c>
      <c r="B298" s="50">
        <v>1</v>
      </c>
    </row>
    <row r="299" spans="1:2">
      <c r="A299" s="118" t="s">
        <v>402</v>
      </c>
      <c r="B299" s="50">
        <v>1</v>
      </c>
    </row>
    <row r="300" spans="1:2">
      <c r="A300" s="118" t="s">
        <v>401</v>
      </c>
      <c r="B300" s="50">
        <v>1</v>
      </c>
    </row>
    <row r="301" spans="1:2">
      <c r="A301" s="118" t="s">
        <v>3</v>
      </c>
      <c r="B301" s="50">
        <v>1</v>
      </c>
    </row>
    <row r="302" spans="1:2">
      <c r="A302" s="118" t="s">
        <v>4</v>
      </c>
      <c r="B302" s="50">
        <v>1</v>
      </c>
    </row>
    <row r="303" spans="1:2">
      <c r="A303" s="118" t="s">
        <v>5</v>
      </c>
      <c r="B303" s="50">
        <v>1</v>
      </c>
    </row>
    <row r="304" spans="1:2">
      <c r="A304" s="118" t="s">
        <v>7</v>
      </c>
      <c r="B304" s="50">
        <v>1</v>
      </c>
    </row>
    <row r="305" spans="1:2">
      <c r="A305" s="118" t="s">
        <v>6</v>
      </c>
      <c r="B305" s="50">
        <v>1</v>
      </c>
    </row>
    <row r="306" spans="1:2">
      <c r="A306" s="118" t="s">
        <v>28</v>
      </c>
      <c r="B306" s="50">
        <v>1</v>
      </c>
    </row>
    <row r="307" spans="1:2">
      <c r="A307" s="118" t="s">
        <v>35</v>
      </c>
      <c r="B307" s="50">
        <v>1</v>
      </c>
    </row>
    <row r="308" spans="1:2">
      <c r="A308" s="118" t="s">
        <v>43</v>
      </c>
      <c r="B308" s="50">
        <v>1</v>
      </c>
    </row>
    <row r="309" spans="1:2">
      <c r="A309" s="118" t="s">
        <v>45</v>
      </c>
      <c r="B309" s="50">
        <v>1</v>
      </c>
    </row>
    <row r="310" spans="1:2">
      <c r="A310" s="118" t="s">
        <v>44</v>
      </c>
      <c r="B310" s="50">
        <v>1</v>
      </c>
    </row>
    <row r="311" spans="1:2">
      <c r="A311" s="118" t="s">
        <v>37</v>
      </c>
      <c r="B311" s="50">
        <v>1</v>
      </c>
    </row>
    <row r="312" spans="1:2">
      <c r="A312" s="118" t="s">
        <v>42</v>
      </c>
      <c r="B312" s="50">
        <v>1</v>
      </c>
    </row>
    <row r="313" spans="1:2">
      <c r="A313" s="118" t="s">
        <v>131</v>
      </c>
      <c r="B313" s="50">
        <v>1</v>
      </c>
    </row>
    <row r="314" spans="1:2">
      <c r="A314" s="118" t="s">
        <v>30</v>
      </c>
      <c r="B314" s="50">
        <v>1</v>
      </c>
    </row>
    <row r="315" spans="1:2">
      <c r="A315" s="49" t="s">
        <v>110</v>
      </c>
      <c r="B315" s="50">
        <v>209</v>
      </c>
    </row>
    <row r="316" spans="1:2">
      <c r="A316" s="118" t="s">
        <v>587</v>
      </c>
      <c r="B316" s="50">
        <v>1</v>
      </c>
    </row>
    <row r="317" spans="1:2">
      <c r="A317" s="118" t="s">
        <v>582</v>
      </c>
      <c r="B317" s="50">
        <v>1</v>
      </c>
    </row>
    <row r="318" spans="1:2">
      <c r="A318" s="118" t="s">
        <v>583</v>
      </c>
      <c r="B318" s="50">
        <v>1</v>
      </c>
    </row>
    <row r="319" spans="1:2">
      <c r="A319" s="118" t="s">
        <v>589</v>
      </c>
      <c r="B319" s="50">
        <v>1</v>
      </c>
    </row>
    <row r="320" spans="1:2">
      <c r="A320" s="118" t="s">
        <v>581</v>
      </c>
      <c r="B320" s="50">
        <v>1</v>
      </c>
    </row>
    <row r="321" spans="1:2">
      <c r="A321" s="118" t="s">
        <v>584</v>
      </c>
      <c r="B321" s="50">
        <v>1</v>
      </c>
    </row>
    <row r="322" spans="1:2">
      <c r="A322" s="118" t="s">
        <v>588</v>
      </c>
      <c r="B322" s="50">
        <v>1</v>
      </c>
    </row>
    <row r="323" spans="1:2">
      <c r="A323" s="118" t="s">
        <v>593</v>
      </c>
      <c r="B323" s="50">
        <v>1</v>
      </c>
    </row>
    <row r="324" spans="1:2">
      <c r="A324" s="118" t="s">
        <v>586</v>
      </c>
      <c r="B324" s="50">
        <v>1</v>
      </c>
    </row>
    <row r="325" spans="1:2">
      <c r="A325" s="118" t="s">
        <v>591</v>
      </c>
      <c r="B325" s="50">
        <v>1</v>
      </c>
    </row>
    <row r="326" spans="1:2">
      <c r="A326" s="118" t="s">
        <v>585</v>
      </c>
      <c r="B326" s="50">
        <v>1</v>
      </c>
    </row>
    <row r="327" spans="1:2">
      <c r="A327" s="118" t="s">
        <v>590</v>
      </c>
      <c r="B327" s="50">
        <v>1</v>
      </c>
    </row>
    <row r="328" spans="1:2">
      <c r="A328" s="118" t="s">
        <v>592</v>
      </c>
      <c r="B328" s="50">
        <v>1</v>
      </c>
    </row>
    <row r="329" spans="1:2">
      <c r="A329" s="118" t="s">
        <v>613</v>
      </c>
      <c r="B329" s="50">
        <v>1</v>
      </c>
    </row>
    <row r="330" spans="1:2">
      <c r="A330" s="118" t="s">
        <v>611</v>
      </c>
      <c r="B330" s="50">
        <v>1</v>
      </c>
    </row>
    <row r="331" spans="1:2">
      <c r="A331" s="118" t="s">
        <v>608</v>
      </c>
      <c r="B331" s="50">
        <v>1</v>
      </c>
    </row>
    <row r="332" spans="1:2">
      <c r="A332" s="118" t="s">
        <v>609</v>
      </c>
      <c r="B332" s="50">
        <v>1</v>
      </c>
    </row>
    <row r="333" spans="1:2">
      <c r="A333" s="118" t="s">
        <v>615</v>
      </c>
      <c r="B333" s="50">
        <v>1</v>
      </c>
    </row>
    <row r="334" spans="1:2">
      <c r="A334" s="118" t="s">
        <v>610</v>
      </c>
      <c r="B334" s="50">
        <v>1</v>
      </c>
    </row>
    <row r="335" spans="1:2">
      <c r="A335" s="118" t="s">
        <v>614</v>
      </c>
      <c r="B335" s="50">
        <v>1</v>
      </c>
    </row>
    <row r="336" spans="1:2">
      <c r="A336" s="118" t="s">
        <v>618</v>
      </c>
      <c r="B336" s="50">
        <v>1</v>
      </c>
    </row>
    <row r="337" spans="1:2">
      <c r="A337" s="118" t="s">
        <v>619</v>
      </c>
      <c r="B337" s="50">
        <v>1</v>
      </c>
    </row>
    <row r="338" spans="1:2">
      <c r="A338" s="118" t="s">
        <v>612</v>
      </c>
      <c r="B338" s="50">
        <v>1</v>
      </c>
    </row>
    <row r="339" spans="1:2">
      <c r="A339" s="118" t="s">
        <v>617</v>
      </c>
      <c r="B339" s="50">
        <v>1</v>
      </c>
    </row>
    <row r="340" spans="1:2">
      <c r="A340" s="118" t="s">
        <v>607</v>
      </c>
      <c r="B340" s="50">
        <v>1</v>
      </c>
    </row>
    <row r="341" spans="1:2">
      <c r="A341" s="118" t="s">
        <v>616</v>
      </c>
      <c r="B341" s="50">
        <v>1</v>
      </c>
    </row>
    <row r="342" spans="1:2">
      <c r="A342" s="118" t="s">
        <v>626</v>
      </c>
      <c r="B342" s="50">
        <v>1</v>
      </c>
    </row>
    <row r="343" spans="1:2">
      <c r="A343" s="118" t="s">
        <v>622</v>
      </c>
      <c r="B343" s="50">
        <v>1</v>
      </c>
    </row>
    <row r="344" spans="1:2">
      <c r="A344" s="118" t="s">
        <v>628</v>
      </c>
      <c r="B344" s="50">
        <v>1</v>
      </c>
    </row>
    <row r="345" spans="1:2">
      <c r="A345" s="118" t="s">
        <v>620</v>
      </c>
      <c r="B345" s="50">
        <v>1</v>
      </c>
    </row>
    <row r="346" spans="1:2">
      <c r="A346" s="118" t="s">
        <v>623</v>
      </c>
      <c r="B346" s="50">
        <v>1</v>
      </c>
    </row>
    <row r="347" spans="1:2">
      <c r="A347" s="118" t="s">
        <v>627</v>
      </c>
      <c r="B347" s="50">
        <v>1</v>
      </c>
    </row>
    <row r="348" spans="1:2">
      <c r="A348" s="118" t="s">
        <v>632</v>
      </c>
      <c r="B348" s="50">
        <v>1</v>
      </c>
    </row>
    <row r="349" spans="1:2">
      <c r="A349" s="118" t="s">
        <v>625</v>
      </c>
      <c r="B349" s="50">
        <v>1</v>
      </c>
    </row>
    <row r="350" spans="1:2">
      <c r="A350" s="118" t="s">
        <v>630</v>
      </c>
      <c r="B350" s="50">
        <v>1</v>
      </c>
    </row>
    <row r="351" spans="1:2">
      <c r="A351" s="118" t="s">
        <v>624</v>
      </c>
      <c r="B351" s="50">
        <v>1</v>
      </c>
    </row>
    <row r="352" spans="1:2">
      <c r="A352" s="118" t="s">
        <v>621</v>
      </c>
      <c r="B352" s="50">
        <v>1</v>
      </c>
    </row>
    <row r="353" spans="1:2">
      <c r="A353" s="118" t="s">
        <v>629</v>
      </c>
      <c r="B353" s="50">
        <v>1</v>
      </c>
    </row>
    <row r="354" spans="1:2">
      <c r="A354" s="118" t="s">
        <v>631</v>
      </c>
      <c r="B354" s="50">
        <v>1</v>
      </c>
    </row>
    <row r="355" spans="1:2">
      <c r="A355" s="118" t="s">
        <v>670</v>
      </c>
      <c r="B355" s="50">
        <v>1</v>
      </c>
    </row>
    <row r="356" spans="1:2">
      <c r="A356" s="118" t="s">
        <v>668</v>
      </c>
      <c r="B356" s="50">
        <v>1</v>
      </c>
    </row>
    <row r="357" spans="1:2">
      <c r="A357" s="118" t="s">
        <v>665</v>
      </c>
      <c r="B357" s="50">
        <v>1</v>
      </c>
    </row>
    <row r="358" spans="1:2">
      <c r="A358" s="118" t="s">
        <v>666</v>
      </c>
      <c r="B358" s="50">
        <v>1</v>
      </c>
    </row>
    <row r="359" spans="1:2">
      <c r="A359" s="118" t="s">
        <v>672</v>
      </c>
      <c r="B359" s="50">
        <v>1</v>
      </c>
    </row>
    <row r="360" spans="1:2">
      <c r="A360" s="118" t="s">
        <v>667</v>
      </c>
      <c r="B360" s="50">
        <v>1</v>
      </c>
    </row>
    <row r="361" spans="1:2">
      <c r="A361" s="118" t="s">
        <v>671</v>
      </c>
      <c r="B361" s="50">
        <v>1</v>
      </c>
    </row>
    <row r="362" spans="1:2">
      <c r="A362" s="118" t="s">
        <v>675</v>
      </c>
      <c r="B362" s="50">
        <v>1</v>
      </c>
    </row>
    <row r="363" spans="1:2">
      <c r="A363" s="118" t="s">
        <v>676</v>
      </c>
      <c r="B363" s="50">
        <v>1</v>
      </c>
    </row>
    <row r="364" spans="1:2">
      <c r="A364" s="118" t="s">
        <v>669</v>
      </c>
      <c r="B364" s="50">
        <v>1</v>
      </c>
    </row>
    <row r="365" spans="1:2">
      <c r="A365" s="118" t="s">
        <v>674</v>
      </c>
      <c r="B365" s="50">
        <v>1</v>
      </c>
    </row>
    <row r="366" spans="1:2">
      <c r="A366" s="118" t="s">
        <v>664</v>
      </c>
      <c r="B366" s="50">
        <v>1</v>
      </c>
    </row>
    <row r="367" spans="1:2">
      <c r="A367" s="118" t="s">
        <v>673</v>
      </c>
      <c r="B367" s="50">
        <v>1</v>
      </c>
    </row>
    <row r="368" spans="1:2">
      <c r="A368" s="118" t="s">
        <v>600</v>
      </c>
      <c r="B368" s="50">
        <v>1</v>
      </c>
    </row>
    <row r="369" spans="1:2">
      <c r="A369" s="118" t="s">
        <v>598</v>
      </c>
      <c r="B369" s="50">
        <v>1</v>
      </c>
    </row>
    <row r="370" spans="1:2">
      <c r="A370" s="118" t="s">
        <v>595</v>
      </c>
      <c r="B370" s="50">
        <v>1</v>
      </c>
    </row>
    <row r="371" spans="1:2">
      <c r="A371" s="118" t="s">
        <v>596</v>
      </c>
      <c r="B371" s="50">
        <v>1</v>
      </c>
    </row>
    <row r="372" spans="1:2">
      <c r="A372" s="118" t="s">
        <v>602</v>
      </c>
      <c r="B372" s="50">
        <v>1</v>
      </c>
    </row>
    <row r="373" spans="1:2">
      <c r="A373" s="118" t="s">
        <v>597</v>
      </c>
      <c r="B373" s="50">
        <v>1</v>
      </c>
    </row>
    <row r="374" spans="1:2">
      <c r="A374" s="118" t="s">
        <v>601</v>
      </c>
      <c r="B374" s="50">
        <v>1</v>
      </c>
    </row>
    <row r="375" spans="1:2">
      <c r="A375" s="118" t="s">
        <v>605</v>
      </c>
      <c r="B375" s="50">
        <v>1</v>
      </c>
    </row>
    <row r="376" spans="1:2">
      <c r="A376" s="118" t="s">
        <v>606</v>
      </c>
      <c r="B376" s="50">
        <v>1</v>
      </c>
    </row>
    <row r="377" spans="1:2">
      <c r="A377" s="118" t="s">
        <v>599</v>
      </c>
      <c r="B377" s="50">
        <v>1</v>
      </c>
    </row>
    <row r="378" spans="1:2">
      <c r="A378" s="118" t="s">
        <v>604</v>
      </c>
      <c r="B378" s="50">
        <v>1</v>
      </c>
    </row>
    <row r="379" spans="1:2">
      <c r="A379" s="118" t="s">
        <v>594</v>
      </c>
      <c r="B379" s="50">
        <v>1</v>
      </c>
    </row>
    <row r="380" spans="1:2">
      <c r="A380" s="118" t="s">
        <v>603</v>
      </c>
      <c r="B380" s="50">
        <v>1</v>
      </c>
    </row>
    <row r="381" spans="1:2">
      <c r="A381" s="118" t="s">
        <v>397</v>
      </c>
      <c r="B381" s="50">
        <v>1</v>
      </c>
    </row>
    <row r="382" spans="1:2">
      <c r="A382" s="118" t="s">
        <v>393</v>
      </c>
      <c r="B382" s="50">
        <v>1</v>
      </c>
    </row>
    <row r="383" spans="1:2">
      <c r="A383" s="118" t="s">
        <v>391</v>
      </c>
      <c r="B383" s="50">
        <v>1</v>
      </c>
    </row>
    <row r="384" spans="1:2">
      <c r="A384" s="118" t="s">
        <v>388</v>
      </c>
      <c r="B384" s="50">
        <v>1</v>
      </c>
    </row>
    <row r="385" spans="1:2">
      <c r="A385" s="118" t="s">
        <v>389</v>
      </c>
      <c r="B385" s="50">
        <v>1</v>
      </c>
    </row>
    <row r="386" spans="1:2">
      <c r="A386" s="118" t="s">
        <v>395</v>
      </c>
      <c r="B386" s="50">
        <v>1</v>
      </c>
    </row>
    <row r="387" spans="1:2">
      <c r="A387" s="118" t="s">
        <v>387</v>
      </c>
      <c r="B387" s="50">
        <v>1</v>
      </c>
    </row>
    <row r="388" spans="1:2">
      <c r="A388" s="118" t="s">
        <v>396</v>
      </c>
      <c r="B388" s="50">
        <v>1</v>
      </c>
    </row>
    <row r="389" spans="1:2">
      <c r="A389" s="118" t="s">
        <v>390</v>
      </c>
      <c r="B389" s="50">
        <v>1</v>
      </c>
    </row>
    <row r="390" spans="1:2">
      <c r="A390" s="118" t="s">
        <v>394</v>
      </c>
      <c r="B390" s="50">
        <v>1</v>
      </c>
    </row>
    <row r="391" spans="1:2">
      <c r="A391" s="118" t="s">
        <v>398</v>
      </c>
      <c r="B391" s="50">
        <v>1</v>
      </c>
    </row>
    <row r="392" spans="1:2">
      <c r="A392" s="118" t="s">
        <v>399</v>
      </c>
      <c r="B392" s="50">
        <v>1</v>
      </c>
    </row>
    <row r="393" spans="1:2">
      <c r="A393" s="118" t="s">
        <v>392</v>
      </c>
      <c r="B393" s="50">
        <v>1</v>
      </c>
    </row>
    <row r="394" spans="1:2">
      <c r="A394" s="118" t="s">
        <v>535</v>
      </c>
      <c r="B394" s="50">
        <v>1</v>
      </c>
    </row>
    <row r="395" spans="1:2">
      <c r="A395" s="118" t="s">
        <v>533</v>
      </c>
      <c r="B395" s="50">
        <v>1</v>
      </c>
    </row>
    <row r="396" spans="1:2">
      <c r="A396" s="118" t="s">
        <v>530</v>
      </c>
      <c r="B396" s="50">
        <v>1</v>
      </c>
    </row>
    <row r="397" spans="1:2">
      <c r="A397" s="118" t="s">
        <v>531</v>
      </c>
      <c r="B397" s="50">
        <v>1</v>
      </c>
    </row>
    <row r="398" spans="1:2">
      <c r="A398" s="118" t="s">
        <v>537</v>
      </c>
      <c r="B398" s="50">
        <v>1</v>
      </c>
    </row>
    <row r="399" spans="1:2">
      <c r="A399" s="118" t="s">
        <v>529</v>
      </c>
      <c r="B399" s="50">
        <v>1</v>
      </c>
    </row>
    <row r="400" spans="1:2">
      <c r="A400" s="118" t="s">
        <v>532</v>
      </c>
      <c r="B400" s="50">
        <v>1</v>
      </c>
    </row>
    <row r="401" spans="1:2">
      <c r="A401" s="118" t="s">
        <v>536</v>
      </c>
      <c r="B401" s="50">
        <v>1</v>
      </c>
    </row>
    <row r="402" spans="1:2">
      <c r="A402" s="118" t="s">
        <v>540</v>
      </c>
      <c r="B402" s="50">
        <v>1</v>
      </c>
    </row>
    <row r="403" spans="1:2">
      <c r="A403" s="118" t="s">
        <v>541</v>
      </c>
      <c r="B403" s="50">
        <v>1</v>
      </c>
    </row>
    <row r="404" spans="1:2">
      <c r="A404" s="118" t="s">
        <v>534</v>
      </c>
      <c r="B404" s="50">
        <v>1</v>
      </c>
    </row>
    <row r="405" spans="1:2">
      <c r="A405" s="118" t="s">
        <v>539</v>
      </c>
      <c r="B405" s="50">
        <v>1</v>
      </c>
    </row>
    <row r="406" spans="1:2">
      <c r="A406" s="118" t="s">
        <v>538</v>
      </c>
      <c r="B406" s="50">
        <v>1</v>
      </c>
    </row>
    <row r="407" spans="1:2">
      <c r="A407" s="118" t="s">
        <v>561</v>
      </c>
      <c r="B407" s="50">
        <v>1</v>
      </c>
    </row>
    <row r="408" spans="1:2">
      <c r="A408" s="118" t="s">
        <v>559</v>
      </c>
      <c r="B408" s="50">
        <v>1</v>
      </c>
    </row>
    <row r="409" spans="1:2">
      <c r="A409" s="118" t="s">
        <v>556</v>
      </c>
      <c r="B409" s="50">
        <v>1</v>
      </c>
    </row>
    <row r="410" spans="1:2">
      <c r="A410" s="118" t="s">
        <v>557</v>
      </c>
      <c r="B410" s="50">
        <v>1</v>
      </c>
    </row>
    <row r="411" spans="1:2">
      <c r="A411" s="118" t="s">
        <v>563</v>
      </c>
      <c r="B411" s="50">
        <v>1</v>
      </c>
    </row>
    <row r="412" spans="1:2">
      <c r="A412" s="118" t="s">
        <v>555</v>
      </c>
      <c r="B412" s="50">
        <v>1</v>
      </c>
    </row>
    <row r="413" spans="1:2">
      <c r="A413" s="118" t="s">
        <v>558</v>
      </c>
      <c r="B413" s="50">
        <v>1</v>
      </c>
    </row>
    <row r="414" spans="1:2">
      <c r="A414" s="118" t="s">
        <v>562</v>
      </c>
      <c r="B414" s="50">
        <v>1</v>
      </c>
    </row>
    <row r="415" spans="1:2">
      <c r="A415" s="118" t="s">
        <v>566</v>
      </c>
      <c r="B415" s="50">
        <v>1</v>
      </c>
    </row>
    <row r="416" spans="1:2">
      <c r="A416" s="118" t="s">
        <v>567</v>
      </c>
      <c r="B416" s="50">
        <v>1</v>
      </c>
    </row>
    <row r="417" spans="1:2">
      <c r="A417" s="118" t="s">
        <v>560</v>
      </c>
      <c r="B417" s="50">
        <v>1</v>
      </c>
    </row>
    <row r="418" spans="1:2">
      <c r="A418" s="118" t="s">
        <v>565</v>
      </c>
      <c r="B418" s="50">
        <v>1</v>
      </c>
    </row>
    <row r="419" spans="1:2">
      <c r="A419" s="118" t="s">
        <v>564</v>
      </c>
      <c r="B419" s="50">
        <v>1</v>
      </c>
    </row>
    <row r="420" spans="1:2">
      <c r="A420" s="118" t="s">
        <v>548</v>
      </c>
      <c r="B420" s="50">
        <v>1</v>
      </c>
    </row>
    <row r="421" spans="1:2">
      <c r="A421" s="118" t="s">
        <v>546</v>
      </c>
      <c r="B421" s="50">
        <v>1</v>
      </c>
    </row>
    <row r="422" spans="1:2">
      <c r="A422" s="118" t="s">
        <v>543</v>
      </c>
      <c r="B422" s="50">
        <v>1</v>
      </c>
    </row>
    <row r="423" spans="1:2">
      <c r="A423" s="118" t="s">
        <v>544</v>
      </c>
      <c r="B423" s="50">
        <v>1</v>
      </c>
    </row>
    <row r="424" spans="1:2">
      <c r="A424" s="118" t="s">
        <v>550</v>
      </c>
      <c r="B424" s="50">
        <v>1</v>
      </c>
    </row>
    <row r="425" spans="1:2">
      <c r="A425" s="118" t="s">
        <v>542</v>
      </c>
      <c r="B425" s="50">
        <v>1</v>
      </c>
    </row>
    <row r="426" spans="1:2">
      <c r="A426" s="118" t="s">
        <v>545</v>
      </c>
      <c r="B426" s="50">
        <v>1</v>
      </c>
    </row>
    <row r="427" spans="1:2">
      <c r="A427" s="118" t="s">
        <v>549</v>
      </c>
      <c r="B427" s="50">
        <v>1</v>
      </c>
    </row>
    <row r="428" spans="1:2">
      <c r="A428" s="118" t="s">
        <v>553</v>
      </c>
      <c r="B428" s="50">
        <v>1</v>
      </c>
    </row>
    <row r="429" spans="1:2">
      <c r="A429" s="118" t="s">
        <v>554</v>
      </c>
      <c r="B429" s="50">
        <v>1</v>
      </c>
    </row>
    <row r="430" spans="1:2">
      <c r="A430" s="118" t="s">
        <v>547</v>
      </c>
      <c r="B430" s="50">
        <v>1</v>
      </c>
    </row>
    <row r="431" spans="1:2">
      <c r="A431" s="118" t="s">
        <v>552</v>
      </c>
      <c r="B431" s="50">
        <v>1</v>
      </c>
    </row>
    <row r="432" spans="1:2">
      <c r="A432" s="118" t="s">
        <v>551</v>
      </c>
      <c r="B432" s="50">
        <v>1</v>
      </c>
    </row>
    <row r="433" spans="1:2">
      <c r="A433" s="118" t="s">
        <v>574</v>
      </c>
      <c r="B433" s="50">
        <v>1</v>
      </c>
    </row>
    <row r="434" spans="1:2">
      <c r="A434" s="118" t="s">
        <v>572</v>
      </c>
      <c r="B434" s="50">
        <v>1</v>
      </c>
    </row>
    <row r="435" spans="1:2">
      <c r="A435" s="118" t="s">
        <v>569</v>
      </c>
      <c r="B435" s="50">
        <v>1</v>
      </c>
    </row>
    <row r="436" spans="1:2">
      <c r="A436" s="118" t="s">
        <v>570</v>
      </c>
      <c r="B436" s="50">
        <v>1</v>
      </c>
    </row>
    <row r="437" spans="1:2">
      <c r="A437" s="118" t="s">
        <v>576</v>
      </c>
      <c r="B437" s="50">
        <v>1</v>
      </c>
    </row>
    <row r="438" spans="1:2">
      <c r="A438" s="118" t="s">
        <v>571</v>
      </c>
      <c r="B438" s="50">
        <v>1</v>
      </c>
    </row>
    <row r="439" spans="1:2">
      <c r="A439" s="118" t="s">
        <v>575</v>
      </c>
      <c r="B439" s="50">
        <v>1</v>
      </c>
    </row>
    <row r="440" spans="1:2">
      <c r="A440" s="118" t="s">
        <v>579</v>
      </c>
      <c r="B440" s="50">
        <v>1</v>
      </c>
    </row>
    <row r="441" spans="1:2">
      <c r="A441" s="118" t="s">
        <v>580</v>
      </c>
      <c r="B441" s="50">
        <v>1</v>
      </c>
    </row>
    <row r="442" spans="1:2">
      <c r="A442" s="118" t="s">
        <v>573</v>
      </c>
      <c r="B442" s="50">
        <v>1</v>
      </c>
    </row>
    <row r="443" spans="1:2">
      <c r="A443" s="118" t="s">
        <v>578</v>
      </c>
      <c r="B443" s="50">
        <v>1</v>
      </c>
    </row>
    <row r="444" spans="1:2">
      <c r="A444" s="118" t="s">
        <v>568</v>
      </c>
      <c r="B444" s="50">
        <v>1</v>
      </c>
    </row>
    <row r="445" spans="1:2">
      <c r="A445" s="118" t="s">
        <v>577</v>
      </c>
      <c r="B445" s="50">
        <v>1</v>
      </c>
    </row>
    <row r="446" spans="1:2">
      <c r="A446" s="118" t="s">
        <v>657</v>
      </c>
      <c r="B446" s="50">
        <v>1</v>
      </c>
    </row>
    <row r="447" spans="1:2">
      <c r="A447" s="118" t="s">
        <v>653</v>
      </c>
      <c r="B447" s="50">
        <v>1</v>
      </c>
    </row>
    <row r="448" spans="1:2">
      <c r="A448" s="118" t="s">
        <v>659</v>
      </c>
      <c r="B448" s="50">
        <v>1</v>
      </c>
    </row>
    <row r="449" spans="1:2">
      <c r="A449" s="118" t="s">
        <v>651</v>
      </c>
      <c r="B449" s="50">
        <v>1</v>
      </c>
    </row>
    <row r="450" spans="1:2">
      <c r="A450" s="118" t="s">
        <v>654</v>
      </c>
      <c r="B450" s="50">
        <v>1</v>
      </c>
    </row>
    <row r="451" spans="1:2">
      <c r="A451" s="118" t="s">
        <v>658</v>
      </c>
      <c r="B451" s="50">
        <v>1</v>
      </c>
    </row>
    <row r="452" spans="1:2">
      <c r="A452" s="118" t="s">
        <v>663</v>
      </c>
      <c r="B452" s="50">
        <v>1</v>
      </c>
    </row>
    <row r="453" spans="1:2">
      <c r="A453" s="118" t="s">
        <v>656</v>
      </c>
      <c r="B453" s="50">
        <v>1</v>
      </c>
    </row>
    <row r="454" spans="1:2">
      <c r="A454" s="118" t="s">
        <v>661</v>
      </c>
      <c r="B454" s="50">
        <v>1</v>
      </c>
    </row>
    <row r="455" spans="1:2">
      <c r="A455" s="118" t="s">
        <v>655</v>
      </c>
      <c r="B455" s="50">
        <v>1</v>
      </c>
    </row>
    <row r="456" spans="1:2">
      <c r="A456" s="118" t="s">
        <v>652</v>
      </c>
      <c r="B456" s="50">
        <v>1</v>
      </c>
    </row>
    <row r="457" spans="1:2">
      <c r="A457" s="118" t="s">
        <v>660</v>
      </c>
      <c r="B457" s="50">
        <v>1</v>
      </c>
    </row>
    <row r="458" spans="1:2">
      <c r="A458" s="118" t="s">
        <v>662</v>
      </c>
      <c r="B458" s="50">
        <v>1</v>
      </c>
    </row>
    <row r="459" spans="1:2">
      <c r="A459" s="118" t="s">
        <v>644</v>
      </c>
      <c r="B459" s="50">
        <v>1</v>
      </c>
    </row>
    <row r="460" spans="1:2">
      <c r="A460" s="118" t="s">
        <v>642</v>
      </c>
      <c r="B460" s="50">
        <v>1</v>
      </c>
    </row>
    <row r="461" spans="1:2">
      <c r="A461" s="118" t="s">
        <v>639</v>
      </c>
      <c r="B461" s="50">
        <v>1</v>
      </c>
    </row>
    <row r="462" spans="1:2">
      <c r="A462" s="118" t="s">
        <v>640</v>
      </c>
      <c r="B462" s="50">
        <v>1</v>
      </c>
    </row>
    <row r="463" spans="1:2">
      <c r="A463" s="118" t="s">
        <v>646</v>
      </c>
      <c r="B463" s="50">
        <v>1</v>
      </c>
    </row>
    <row r="464" spans="1:2">
      <c r="A464" s="118" t="s">
        <v>641</v>
      </c>
      <c r="B464" s="50">
        <v>1</v>
      </c>
    </row>
    <row r="465" spans="1:2">
      <c r="A465" s="118" t="s">
        <v>645</v>
      </c>
      <c r="B465" s="50">
        <v>1</v>
      </c>
    </row>
    <row r="466" spans="1:2">
      <c r="A466" s="118" t="s">
        <v>649</v>
      </c>
      <c r="B466" s="50">
        <v>1</v>
      </c>
    </row>
    <row r="467" spans="1:2">
      <c r="A467" s="118" t="s">
        <v>650</v>
      </c>
      <c r="B467" s="50">
        <v>1</v>
      </c>
    </row>
    <row r="468" spans="1:2">
      <c r="A468" s="118" t="s">
        <v>643</v>
      </c>
      <c r="B468" s="50">
        <v>1</v>
      </c>
    </row>
    <row r="469" spans="1:2">
      <c r="A469" s="118" t="s">
        <v>648</v>
      </c>
      <c r="B469" s="50">
        <v>1</v>
      </c>
    </row>
    <row r="470" spans="1:2">
      <c r="A470" s="118" t="s">
        <v>638</v>
      </c>
      <c r="B470" s="50">
        <v>1</v>
      </c>
    </row>
    <row r="471" spans="1:2">
      <c r="A471" s="118" t="s">
        <v>647</v>
      </c>
      <c r="B471" s="50">
        <v>1</v>
      </c>
    </row>
    <row r="472" spans="1:2">
      <c r="A472" s="118" t="s">
        <v>62</v>
      </c>
      <c r="B472" s="50">
        <v>1</v>
      </c>
    </row>
    <row r="473" spans="1:2">
      <c r="A473" s="118" t="s">
        <v>53</v>
      </c>
      <c r="B473" s="50">
        <v>1</v>
      </c>
    </row>
    <row r="474" spans="1:2">
      <c r="A474" s="118" t="s">
        <v>63</v>
      </c>
      <c r="B474" s="50">
        <v>1</v>
      </c>
    </row>
    <row r="475" spans="1:2">
      <c r="A475" s="118" t="s">
        <v>61</v>
      </c>
      <c r="B475" s="50">
        <v>1</v>
      </c>
    </row>
    <row r="476" spans="1:2">
      <c r="A476" s="118" t="s">
        <v>87</v>
      </c>
      <c r="B476" s="50">
        <v>1</v>
      </c>
    </row>
    <row r="477" spans="1:2">
      <c r="A477" s="118" t="s">
        <v>56</v>
      </c>
      <c r="B477" s="50">
        <v>1</v>
      </c>
    </row>
    <row r="478" spans="1:2">
      <c r="A478" s="118" t="s">
        <v>57</v>
      </c>
      <c r="B478" s="50">
        <v>1</v>
      </c>
    </row>
    <row r="479" spans="1:2">
      <c r="A479" s="118" t="s">
        <v>95</v>
      </c>
      <c r="B479" s="50">
        <v>1</v>
      </c>
    </row>
    <row r="480" spans="1:2">
      <c r="A480" s="118" t="s">
        <v>93</v>
      </c>
      <c r="B480" s="50">
        <v>1</v>
      </c>
    </row>
    <row r="481" spans="1:2">
      <c r="A481" s="118" t="s">
        <v>94</v>
      </c>
      <c r="B481" s="50">
        <v>1</v>
      </c>
    </row>
    <row r="482" spans="1:2">
      <c r="A482" s="118" t="s">
        <v>85</v>
      </c>
      <c r="B482" s="50">
        <v>1</v>
      </c>
    </row>
    <row r="483" spans="1:2">
      <c r="A483" s="118" t="s">
        <v>83</v>
      </c>
      <c r="B483" s="50">
        <v>1</v>
      </c>
    </row>
    <row r="484" spans="1:2">
      <c r="A484" s="118" t="s">
        <v>150</v>
      </c>
      <c r="B484" s="50">
        <v>1</v>
      </c>
    </row>
    <row r="485" spans="1:2">
      <c r="A485" s="118" t="s">
        <v>74</v>
      </c>
      <c r="B485" s="50">
        <v>1</v>
      </c>
    </row>
    <row r="486" spans="1:2">
      <c r="A486" s="118" t="s">
        <v>64</v>
      </c>
      <c r="B486" s="50">
        <v>1</v>
      </c>
    </row>
    <row r="487" spans="1:2">
      <c r="A487" s="118" t="s">
        <v>65</v>
      </c>
      <c r="B487" s="50">
        <v>1</v>
      </c>
    </row>
    <row r="488" spans="1:2">
      <c r="A488" s="118" t="s">
        <v>54</v>
      </c>
      <c r="B488" s="50">
        <v>1</v>
      </c>
    </row>
    <row r="489" spans="1:2">
      <c r="A489" s="118" t="s">
        <v>48</v>
      </c>
      <c r="B489" s="50">
        <v>1</v>
      </c>
    </row>
    <row r="490" spans="1:2">
      <c r="A490" s="118" t="s">
        <v>199</v>
      </c>
      <c r="B490" s="50">
        <v>1</v>
      </c>
    </row>
    <row r="491" spans="1:2">
      <c r="A491" s="118" t="s">
        <v>77</v>
      </c>
      <c r="B491" s="50">
        <v>1</v>
      </c>
    </row>
    <row r="492" spans="1:2">
      <c r="A492" s="118" t="s">
        <v>75</v>
      </c>
      <c r="B492" s="50">
        <v>1</v>
      </c>
    </row>
    <row r="493" spans="1:2">
      <c r="A493" s="118" t="s">
        <v>76</v>
      </c>
      <c r="B493" s="50">
        <v>1</v>
      </c>
    </row>
    <row r="494" spans="1:2">
      <c r="A494" s="118" t="s">
        <v>80</v>
      </c>
      <c r="B494" s="50">
        <v>1</v>
      </c>
    </row>
    <row r="495" spans="1:2">
      <c r="A495" s="118" t="s">
        <v>81</v>
      </c>
      <c r="B495" s="50">
        <v>1</v>
      </c>
    </row>
    <row r="496" spans="1:2">
      <c r="A496" s="118" t="s">
        <v>71</v>
      </c>
      <c r="B496" s="50">
        <v>1</v>
      </c>
    </row>
    <row r="497" spans="1:2">
      <c r="A497" s="118" t="s">
        <v>72</v>
      </c>
      <c r="B497" s="50">
        <v>1</v>
      </c>
    </row>
    <row r="498" spans="1:2">
      <c r="A498" s="118" t="s">
        <v>67</v>
      </c>
      <c r="B498" s="50">
        <v>1</v>
      </c>
    </row>
    <row r="499" spans="1:2">
      <c r="A499" s="118" t="s">
        <v>68</v>
      </c>
      <c r="B499" s="50">
        <v>1</v>
      </c>
    </row>
    <row r="500" spans="1:2">
      <c r="A500" s="118" t="s">
        <v>70</v>
      </c>
      <c r="B500" s="50">
        <v>1</v>
      </c>
    </row>
    <row r="501" spans="1:2">
      <c r="A501" s="118" t="s">
        <v>84</v>
      </c>
      <c r="B501" s="50">
        <v>1</v>
      </c>
    </row>
    <row r="502" spans="1:2">
      <c r="A502" s="118" t="s">
        <v>82</v>
      </c>
      <c r="B502" s="50">
        <v>1</v>
      </c>
    </row>
    <row r="503" spans="1:2">
      <c r="A503" s="118" t="s">
        <v>69</v>
      </c>
      <c r="B503" s="50">
        <v>1</v>
      </c>
    </row>
    <row r="504" spans="1:2">
      <c r="A504" s="118" t="s">
        <v>73</v>
      </c>
      <c r="B504" s="50">
        <v>1</v>
      </c>
    </row>
    <row r="505" spans="1:2">
      <c r="A505" s="118" t="s">
        <v>66</v>
      </c>
      <c r="B505" s="50">
        <v>1</v>
      </c>
    </row>
    <row r="506" spans="1:2">
      <c r="A506" s="118" t="s">
        <v>58</v>
      </c>
      <c r="B506" s="50">
        <v>1</v>
      </c>
    </row>
    <row r="507" spans="1:2">
      <c r="A507" s="118" t="s">
        <v>89</v>
      </c>
      <c r="B507" s="50">
        <v>1</v>
      </c>
    </row>
    <row r="508" spans="1:2">
      <c r="A508" s="118" t="s">
        <v>86</v>
      </c>
      <c r="B508" s="50">
        <v>1</v>
      </c>
    </row>
    <row r="509" spans="1:2">
      <c r="A509" s="118" t="s">
        <v>49</v>
      </c>
      <c r="B509" s="50">
        <v>1</v>
      </c>
    </row>
    <row r="510" spans="1:2">
      <c r="A510" s="118" t="s">
        <v>50</v>
      </c>
      <c r="B510" s="50">
        <v>1</v>
      </c>
    </row>
    <row r="511" spans="1:2">
      <c r="A511" s="118" t="s">
        <v>51</v>
      </c>
      <c r="B511" s="50">
        <v>1</v>
      </c>
    </row>
    <row r="512" spans="1:2">
      <c r="A512" s="118" t="s">
        <v>92</v>
      </c>
      <c r="B512" s="50">
        <v>1</v>
      </c>
    </row>
    <row r="513" spans="1:2">
      <c r="A513" s="118" t="s">
        <v>91</v>
      </c>
      <c r="B513" s="50">
        <v>1</v>
      </c>
    </row>
    <row r="514" spans="1:2">
      <c r="A514" s="118" t="s">
        <v>90</v>
      </c>
      <c r="B514" s="50">
        <v>1</v>
      </c>
    </row>
    <row r="515" spans="1:2">
      <c r="A515" s="118" t="s">
        <v>88</v>
      </c>
      <c r="B515" s="50">
        <v>1</v>
      </c>
    </row>
    <row r="516" spans="1:2">
      <c r="A516" s="118" t="s">
        <v>55</v>
      </c>
      <c r="B516" s="50">
        <v>2</v>
      </c>
    </row>
    <row r="517" spans="1:2">
      <c r="A517" s="118" t="s">
        <v>78</v>
      </c>
      <c r="B517" s="50">
        <v>1</v>
      </c>
    </row>
    <row r="518" spans="1:2">
      <c r="A518" s="118" t="s">
        <v>79</v>
      </c>
      <c r="B518" s="50">
        <v>1</v>
      </c>
    </row>
    <row r="519" spans="1:2">
      <c r="A519" s="118" t="s">
        <v>52</v>
      </c>
      <c r="B519" s="50">
        <v>1</v>
      </c>
    </row>
    <row r="520" spans="1:2">
      <c r="A520" s="118" t="s">
        <v>59</v>
      </c>
      <c r="B520" s="50">
        <v>1</v>
      </c>
    </row>
    <row r="521" spans="1:2">
      <c r="A521" s="118" t="s">
        <v>60</v>
      </c>
      <c r="B521" s="50">
        <v>1</v>
      </c>
    </row>
    <row r="522" spans="1:2">
      <c r="A522" s="118" t="s">
        <v>147</v>
      </c>
      <c r="B522" s="50">
        <v>1</v>
      </c>
    </row>
    <row r="523" spans="1:2">
      <c r="A523" s="118" t="s">
        <v>249</v>
      </c>
      <c r="B523" s="50">
        <v>1</v>
      </c>
    </row>
    <row r="524" spans="1:2">
      <c r="A524" s="49" t="s">
        <v>111</v>
      </c>
      <c r="B524" s="50">
        <v>17</v>
      </c>
    </row>
    <row r="525" spans="1:2">
      <c r="A525" s="118" t="s">
        <v>635</v>
      </c>
      <c r="B525" s="50">
        <v>1</v>
      </c>
    </row>
    <row r="526" spans="1:2">
      <c r="A526" s="118" t="s">
        <v>636</v>
      </c>
      <c r="B526" s="50">
        <v>1</v>
      </c>
    </row>
    <row r="527" spans="1:2">
      <c r="A527" s="118" t="s">
        <v>637</v>
      </c>
      <c r="B527" s="50">
        <v>1</v>
      </c>
    </row>
    <row r="528" spans="1:2">
      <c r="A528" s="118" t="s">
        <v>102</v>
      </c>
      <c r="B528" s="50">
        <v>1</v>
      </c>
    </row>
    <row r="529" spans="1:2">
      <c r="A529" s="118" t="s">
        <v>157</v>
      </c>
      <c r="B529" s="50">
        <v>1</v>
      </c>
    </row>
    <row r="530" spans="1:2">
      <c r="A530" s="118" t="s">
        <v>96</v>
      </c>
      <c r="B530" s="50">
        <v>1</v>
      </c>
    </row>
    <row r="531" spans="1:2">
      <c r="A531" s="118" t="s">
        <v>105</v>
      </c>
      <c r="B531" s="50">
        <v>1</v>
      </c>
    </row>
    <row r="532" spans="1:2">
      <c r="A532" s="118" t="s">
        <v>106</v>
      </c>
      <c r="B532" s="50">
        <v>1</v>
      </c>
    </row>
    <row r="533" spans="1:2">
      <c r="A533" s="118" t="s">
        <v>103</v>
      </c>
      <c r="B533" s="50">
        <v>1</v>
      </c>
    </row>
    <row r="534" spans="1:2">
      <c r="A534" s="118" t="s">
        <v>98</v>
      </c>
      <c r="B534" s="50">
        <v>1</v>
      </c>
    </row>
    <row r="535" spans="1:2">
      <c r="A535" s="118" t="s">
        <v>97</v>
      </c>
      <c r="B535" s="50">
        <v>1</v>
      </c>
    </row>
    <row r="536" spans="1:2">
      <c r="A536" s="118" t="s">
        <v>154</v>
      </c>
      <c r="B536" s="50">
        <v>1</v>
      </c>
    </row>
    <row r="537" spans="1:2">
      <c r="A537" s="118" t="s">
        <v>104</v>
      </c>
      <c r="B537" s="50">
        <v>1</v>
      </c>
    </row>
    <row r="538" spans="1:2">
      <c r="A538" s="118" t="s">
        <v>101</v>
      </c>
      <c r="B538" s="50">
        <v>1</v>
      </c>
    </row>
    <row r="539" spans="1:2">
      <c r="A539" s="118" t="s">
        <v>99</v>
      </c>
      <c r="B539" s="50">
        <v>1</v>
      </c>
    </row>
    <row r="540" spans="1:2">
      <c r="A540" s="118" t="s">
        <v>100</v>
      </c>
      <c r="B540" s="50">
        <v>1</v>
      </c>
    </row>
    <row r="541" spans="1:2">
      <c r="A541" s="118" t="s">
        <v>107</v>
      </c>
      <c r="B541" s="50">
        <v>1</v>
      </c>
    </row>
    <row r="542" spans="1:2">
      <c r="A542" s="49" t="s">
        <v>681</v>
      </c>
      <c r="B542" s="50">
        <v>548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H172"/>
  <sheetViews>
    <sheetView zoomScale="110" zoomScaleNormal="110" workbookViewId="0">
      <selection activeCell="I20" sqref="I20"/>
    </sheetView>
  </sheetViews>
  <sheetFormatPr defaultRowHeight="14.25"/>
  <cols>
    <col min="1" max="1" width="16" bestFit="1" customWidth="1"/>
    <col min="2" max="2" width="16.375" customWidth="1"/>
    <col min="4" max="4" width="47.625" customWidth="1"/>
    <col min="5" max="5" width="9.125" customWidth="1"/>
    <col min="7" max="7" width="18.875" customWidth="1"/>
    <col min="8" max="8" width="9.5" customWidth="1"/>
  </cols>
  <sheetData>
    <row r="1" spans="1:8">
      <c r="A1" s="48" t="s">
        <v>250</v>
      </c>
      <c r="B1" t="s">
        <v>253</v>
      </c>
      <c r="D1" s="48" t="s">
        <v>250</v>
      </c>
      <c r="E1" t="s">
        <v>254</v>
      </c>
      <c r="G1" s="48" t="s">
        <v>250</v>
      </c>
      <c r="H1" t="s">
        <v>253</v>
      </c>
    </row>
    <row r="2" spans="1:8">
      <c r="A2" s="49" t="s">
        <v>135</v>
      </c>
      <c r="B2" s="50">
        <v>2</v>
      </c>
      <c r="D2" s="49" t="s">
        <v>169</v>
      </c>
      <c r="E2" s="50">
        <v>4</v>
      </c>
      <c r="G2" s="51" t="s">
        <v>229</v>
      </c>
      <c r="H2" s="50">
        <v>1</v>
      </c>
    </row>
    <row r="3" spans="1:8">
      <c r="A3" s="49" t="s">
        <v>119</v>
      </c>
      <c r="B3" s="50">
        <v>5</v>
      </c>
      <c r="D3" s="49" t="s">
        <v>176</v>
      </c>
      <c r="E3" s="50">
        <v>7</v>
      </c>
      <c r="G3" s="51" t="s">
        <v>221</v>
      </c>
      <c r="H3" s="50">
        <v>2</v>
      </c>
    </row>
    <row r="4" spans="1:8">
      <c r="A4" s="49" t="s">
        <v>132</v>
      </c>
      <c r="B4" s="50">
        <v>29</v>
      </c>
      <c r="D4" s="49" t="s">
        <v>193</v>
      </c>
      <c r="E4" s="50">
        <v>1</v>
      </c>
      <c r="G4" s="51" t="s">
        <v>233</v>
      </c>
      <c r="H4" s="50">
        <v>1</v>
      </c>
    </row>
    <row r="5" spans="1:8">
      <c r="A5" s="49" t="s">
        <v>142</v>
      </c>
      <c r="B5" s="50">
        <v>1</v>
      </c>
      <c r="D5" s="49" t="s">
        <v>192</v>
      </c>
      <c r="E5" s="50">
        <v>2</v>
      </c>
      <c r="G5" s="51" t="s">
        <v>203</v>
      </c>
      <c r="H5" s="50">
        <v>2</v>
      </c>
    </row>
    <row r="6" spans="1:8">
      <c r="A6" s="49" t="s">
        <v>128</v>
      </c>
      <c r="B6" s="50">
        <v>2</v>
      </c>
      <c r="D6" s="49" t="s">
        <v>180</v>
      </c>
      <c r="E6" s="50">
        <v>1</v>
      </c>
      <c r="G6" s="51" t="s">
        <v>209</v>
      </c>
      <c r="H6" s="50">
        <v>1</v>
      </c>
    </row>
    <row r="7" spans="1:8">
      <c r="A7" s="49" t="s">
        <v>146</v>
      </c>
      <c r="B7" s="50">
        <v>1</v>
      </c>
      <c r="D7" s="49" t="s">
        <v>187</v>
      </c>
      <c r="E7" s="50">
        <v>1</v>
      </c>
      <c r="G7" s="51" t="s">
        <v>217</v>
      </c>
      <c r="H7" s="50">
        <v>1</v>
      </c>
    </row>
    <row r="8" spans="1:8">
      <c r="A8" s="49" t="s">
        <v>118</v>
      </c>
      <c r="B8" s="50">
        <v>6</v>
      </c>
      <c r="D8" s="49" t="s">
        <v>189</v>
      </c>
      <c r="E8" s="50">
        <v>4</v>
      </c>
      <c r="G8" s="51" t="s">
        <v>228</v>
      </c>
      <c r="H8" s="50">
        <v>1</v>
      </c>
    </row>
    <row r="9" spans="1:8">
      <c r="A9" s="49" t="s">
        <v>153</v>
      </c>
      <c r="B9" s="50">
        <v>1</v>
      </c>
      <c r="D9" s="49" t="s">
        <v>186</v>
      </c>
      <c r="E9" s="50">
        <v>2</v>
      </c>
      <c r="G9" s="51" t="s">
        <v>208</v>
      </c>
      <c r="H9" s="50">
        <v>1</v>
      </c>
    </row>
    <row r="10" spans="1:8">
      <c r="A10" s="49" t="s">
        <v>120</v>
      </c>
      <c r="B10" s="50">
        <v>1</v>
      </c>
      <c r="D10" s="49" t="s">
        <v>190</v>
      </c>
      <c r="E10" s="50">
        <v>3</v>
      </c>
      <c r="G10" s="51" t="s">
        <v>215</v>
      </c>
      <c r="H10" s="50">
        <v>1</v>
      </c>
    </row>
    <row r="11" spans="1:8">
      <c r="A11" s="49" t="s">
        <v>149</v>
      </c>
      <c r="B11" s="50">
        <v>1</v>
      </c>
      <c r="D11" s="49" t="s">
        <v>164</v>
      </c>
      <c r="E11" s="50">
        <v>2</v>
      </c>
      <c r="G11" s="51" t="s">
        <v>206</v>
      </c>
      <c r="H11" s="50">
        <v>1</v>
      </c>
    </row>
    <row r="12" spans="1:8">
      <c r="A12" s="49" t="s">
        <v>144</v>
      </c>
      <c r="B12" s="50">
        <v>2</v>
      </c>
      <c r="D12" s="49" t="s">
        <v>191</v>
      </c>
      <c r="E12" s="50">
        <v>2</v>
      </c>
      <c r="G12" s="51" t="s">
        <v>207</v>
      </c>
      <c r="H12" s="50">
        <v>1</v>
      </c>
    </row>
    <row r="13" spans="1:8">
      <c r="A13" s="49" t="s">
        <v>130</v>
      </c>
      <c r="B13" s="50">
        <v>11</v>
      </c>
      <c r="D13" s="49" t="s">
        <v>178</v>
      </c>
      <c r="E13" s="50">
        <v>2</v>
      </c>
      <c r="G13" s="51" t="s">
        <v>205</v>
      </c>
      <c r="H13" s="50">
        <v>1</v>
      </c>
    </row>
    <row r="14" spans="1:8">
      <c r="A14" s="49" t="s">
        <v>116</v>
      </c>
      <c r="B14" s="50">
        <v>1</v>
      </c>
      <c r="D14" s="49" t="s">
        <v>170</v>
      </c>
      <c r="E14" s="50">
        <v>3</v>
      </c>
      <c r="G14" s="51" t="s">
        <v>235</v>
      </c>
      <c r="H14" s="50">
        <v>1</v>
      </c>
    </row>
    <row r="15" spans="1:8">
      <c r="A15" s="49" t="s">
        <v>139</v>
      </c>
      <c r="B15" s="50">
        <v>1</v>
      </c>
      <c r="D15" s="49" t="s">
        <v>167</v>
      </c>
      <c r="E15" s="50">
        <v>2</v>
      </c>
      <c r="G15" s="51" t="s">
        <v>220</v>
      </c>
      <c r="H15" s="50">
        <v>2</v>
      </c>
    </row>
    <row r="16" spans="1:8">
      <c r="A16" s="49" t="s">
        <v>145</v>
      </c>
      <c r="B16" s="50">
        <v>1</v>
      </c>
      <c r="D16" s="49" t="s">
        <v>195</v>
      </c>
      <c r="E16" s="50">
        <v>1</v>
      </c>
      <c r="G16" s="51" t="s">
        <v>234</v>
      </c>
      <c r="H16" s="50">
        <v>1</v>
      </c>
    </row>
    <row r="17" spans="1:8">
      <c r="A17" s="49" t="s">
        <v>140</v>
      </c>
      <c r="B17" s="50">
        <v>2</v>
      </c>
      <c r="D17" s="49" t="s">
        <v>165</v>
      </c>
      <c r="E17" s="50">
        <v>4</v>
      </c>
      <c r="G17" s="51" t="s">
        <v>210</v>
      </c>
      <c r="H17" s="50">
        <v>1</v>
      </c>
    </row>
    <row r="18" spans="1:8">
      <c r="A18" s="49" t="s">
        <v>155</v>
      </c>
      <c r="B18" s="50">
        <v>1</v>
      </c>
      <c r="D18" s="49" t="s">
        <v>160</v>
      </c>
      <c r="E18" s="50">
        <v>10</v>
      </c>
      <c r="G18" s="51" t="s">
        <v>201</v>
      </c>
      <c r="H18" s="50">
        <v>1</v>
      </c>
    </row>
    <row r="19" spans="1:8">
      <c r="A19" s="49" t="s">
        <v>141</v>
      </c>
      <c r="B19" s="50">
        <v>12</v>
      </c>
      <c r="D19" s="49" t="s">
        <v>162</v>
      </c>
      <c r="E19" s="50">
        <v>3</v>
      </c>
      <c r="G19" s="51" t="s">
        <v>225</v>
      </c>
      <c r="H19" s="50">
        <v>2</v>
      </c>
    </row>
    <row r="20" spans="1:8">
      <c r="A20" s="49" t="s">
        <v>133</v>
      </c>
      <c r="B20" s="50">
        <v>4</v>
      </c>
      <c r="D20" s="49" t="s">
        <v>161</v>
      </c>
      <c r="E20" s="50">
        <v>1</v>
      </c>
      <c r="G20" s="51" t="s">
        <v>211</v>
      </c>
      <c r="H20" s="50">
        <v>1</v>
      </c>
    </row>
    <row r="21" spans="1:8">
      <c r="A21" s="49" t="s">
        <v>151</v>
      </c>
      <c r="B21" s="50">
        <v>3</v>
      </c>
      <c r="D21" s="49" t="s">
        <v>175</v>
      </c>
      <c r="E21" s="50">
        <v>2</v>
      </c>
      <c r="G21" s="51" t="s">
        <v>212</v>
      </c>
      <c r="H21" s="50">
        <v>1</v>
      </c>
    </row>
    <row r="22" spans="1:8">
      <c r="A22" s="49" t="s">
        <v>148</v>
      </c>
      <c r="B22" s="50">
        <v>1</v>
      </c>
      <c r="D22" s="49" t="s">
        <v>159</v>
      </c>
      <c r="E22" s="50">
        <v>5</v>
      </c>
      <c r="G22" s="51" t="s">
        <v>227</v>
      </c>
      <c r="H22" s="50">
        <v>2</v>
      </c>
    </row>
    <row r="23" spans="1:8">
      <c r="A23" s="49" t="s">
        <v>117</v>
      </c>
      <c r="B23" s="50">
        <v>8</v>
      </c>
      <c r="D23" s="49" t="s">
        <v>173</v>
      </c>
      <c r="E23" s="50">
        <v>1</v>
      </c>
      <c r="G23" s="51" t="s">
        <v>231</v>
      </c>
      <c r="H23" s="50">
        <v>1</v>
      </c>
    </row>
    <row r="24" spans="1:8">
      <c r="A24" s="49" t="s">
        <v>152</v>
      </c>
      <c r="B24" s="50">
        <v>5</v>
      </c>
      <c r="D24" s="49" t="s">
        <v>174</v>
      </c>
      <c r="E24" s="50">
        <v>1</v>
      </c>
      <c r="G24" s="51" t="s">
        <v>223</v>
      </c>
      <c r="H24" s="50">
        <v>2</v>
      </c>
    </row>
    <row r="25" spans="1:8">
      <c r="A25" s="49" t="s">
        <v>134</v>
      </c>
      <c r="B25" s="50">
        <v>1</v>
      </c>
      <c r="D25" s="49" t="s">
        <v>171</v>
      </c>
      <c r="E25" s="50">
        <v>2</v>
      </c>
      <c r="G25" s="51" t="s">
        <v>213</v>
      </c>
      <c r="H25" s="50">
        <v>1</v>
      </c>
    </row>
    <row r="26" spans="1:8">
      <c r="A26" s="49" t="s">
        <v>115</v>
      </c>
      <c r="B26" s="50">
        <v>6</v>
      </c>
      <c r="D26" s="49" t="s">
        <v>163</v>
      </c>
      <c r="E26" s="50">
        <v>4</v>
      </c>
      <c r="G26" s="51" t="s">
        <v>222</v>
      </c>
      <c r="H26" s="50">
        <v>2</v>
      </c>
    </row>
    <row r="27" spans="1:8">
      <c r="A27" s="49" t="s">
        <v>137</v>
      </c>
      <c r="B27" s="50">
        <v>1</v>
      </c>
      <c r="D27" s="49" t="s">
        <v>182</v>
      </c>
      <c r="E27" s="50">
        <v>1</v>
      </c>
      <c r="G27" s="51" t="s">
        <v>226</v>
      </c>
      <c r="H27" s="50">
        <v>2</v>
      </c>
    </row>
    <row r="28" spans="1:8">
      <c r="A28" s="49" t="s">
        <v>156</v>
      </c>
      <c r="B28" s="50">
        <v>1</v>
      </c>
      <c r="D28" s="49" t="s">
        <v>158</v>
      </c>
      <c r="E28" s="50">
        <v>5</v>
      </c>
      <c r="G28" s="51" t="s">
        <v>202</v>
      </c>
      <c r="H28" s="50">
        <v>1</v>
      </c>
    </row>
    <row r="29" spans="1:8">
      <c r="A29" s="49" t="s">
        <v>136</v>
      </c>
      <c r="B29" s="50">
        <v>2</v>
      </c>
      <c r="D29" s="49" t="s">
        <v>188</v>
      </c>
      <c r="E29" s="50">
        <v>3</v>
      </c>
      <c r="G29" s="51" t="s">
        <v>218</v>
      </c>
      <c r="H29" s="50">
        <v>2</v>
      </c>
    </row>
    <row r="30" spans="1:8">
      <c r="A30" s="49" t="s">
        <v>143</v>
      </c>
      <c r="B30" s="50">
        <v>1</v>
      </c>
      <c r="D30" s="49" t="s">
        <v>198</v>
      </c>
      <c r="E30" s="50">
        <v>1</v>
      </c>
      <c r="G30" s="51" t="s">
        <v>219</v>
      </c>
      <c r="H30" s="50">
        <v>2</v>
      </c>
    </row>
    <row r="31" spans="1:8">
      <c r="A31" s="49" t="s">
        <v>129</v>
      </c>
      <c r="B31" s="50">
        <v>8</v>
      </c>
      <c r="D31" s="49" t="s">
        <v>185</v>
      </c>
      <c r="E31" s="50">
        <v>2</v>
      </c>
      <c r="G31" s="51" t="s">
        <v>224</v>
      </c>
      <c r="H31" s="50">
        <v>2</v>
      </c>
    </row>
    <row r="32" spans="1:8">
      <c r="A32" s="51" t="s">
        <v>251</v>
      </c>
      <c r="B32" s="52">
        <v>177</v>
      </c>
      <c r="D32" s="49" t="s">
        <v>184</v>
      </c>
      <c r="E32" s="50">
        <v>2</v>
      </c>
      <c r="G32" s="51" t="s">
        <v>204</v>
      </c>
      <c r="H32" s="50">
        <v>1</v>
      </c>
    </row>
    <row r="33" spans="1:8">
      <c r="A33" s="49" t="s">
        <v>252</v>
      </c>
      <c r="B33" s="50">
        <v>298</v>
      </c>
      <c r="D33" s="49" t="s">
        <v>179</v>
      </c>
      <c r="E33" s="50">
        <v>1</v>
      </c>
      <c r="G33" s="51" t="s">
        <v>230</v>
      </c>
      <c r="H33" s="50">
        <v>1</v>
      </c>
    </row>
    <row r="34" spans="1:8">
      <c r="D34" s="49" t="s">
        <v>177</v>
      </c>
      <c r="E34" s="50">
        <v>9</v>
      </c>
      <c r="G34" s="51" t="s">
        <v>216</v>
      </c>
      <c r="H34" s="50">
        <v>1</v>
      </c>
    </row>
    <row r="35" spans="1:8">
      <c r="D35" s="49" t="s">
        <v>196</v>
      </c>
      <c r="E35" s="50">
        <v>3</v>
      </c>
      <c r="G35" s="51" t="s">
        <v>214</v>
      </c>
      <c r="H35" s="50">
        <v>1</v>
      </c>
    </row>
    <row r="36" spans="1:8">
      <c r="D36" s="49" t="s">
        <v>183</v>
      </c>
      <c r="E36" s="50">
        <v>2</v>
      </c>
      <c r="G36" s="51" t="s">
        <v>232</v>
      </c>
      <c r="H36" s="50">
        <v>1</v>
      </c>
    </row>
    <row r="37" spans="1:8">
      <c r="D37" s="49" t="s">
        <v>194</v>
      </c>
      <c r="E37" s="50">
        <v>2</v>
      </c>
      <c r="G37" s="51" t="s">
        <v>246</v>
      </c>
      <c r="H37" s="50">
        <v>10</v>
      </c>
    </row>
    <row r="38" spans="1:8">
      <c r="D38" s="49" t="s">
        <v>172</v>
      </c>
      <c r="E38" s="50">
        <v>2</v>
      </c>
      <c r="G38" s="51" t="s">
        <v>242</v>
      </c>
      <c r="H38" s="50">
        <v>10</v>
      </c>
    </row>
    <row r="39" spans="1:8">
      <c r="D39" s="49" t="s">
        <v>181</v>
      </c>
      <c r="E39" s="50">
        <v>2</v>
      </c>
      <c r="G39" s="51" t="s">
        <v>240</v>
      </c>
      <c r="H39" s="50">
        <v>10</v>
      </c>
    </row>
    <row r="40" spans="1:8">
      <c r="D40" s="49" t="s">
        <v>168</v>
      </c>
      <c r="E40" s="50">
        <v>13</v>
      </c>
      <c r="G40" s="51" t="s">
        <v>237</v>
      </c>
      <c r="H40" s="50">
        <v>10</v>
      </c>
    </row>
    <row r="41" spans="1:8">
      <c r="D41" s="49" t="s">
        <v>197</v>
      </c>
      <c r="E41" s="50">
        <v>2</v>
      </c>
      <c r="G41" s="51" t="s">
        <v>238</v>
      </c>
      <c r="H41" s="50">
        <v>10</v>
      </c>
    </row>
    <row r="42" spans="1:8">
      <c r="D42" s="49" t="s">
        <v>166</v>
      </c>
      <c r="E42" s="50">
        <v>1</v>
      </c>
      <c r="G42" s="51" t="s">
        <v>244</v>
      </c>
      <c r="H42" s="50">
        <v>10</v>
      </c>
    </row>
    <row r="43" spans="1:8">
      <c r="D43" s="49" t="s">
        <v>251</v>
      </c>
      <c r="E43" s="50"/>
      <c r="G43" s="51" t="s">
        <v>236</v>
      </c>
      <c r="H43" s="50">
        <v>10</v>
      </c>
    </row>
    <row r="44" spans="1:8">
      <c r="D44" s="49" t="s">
        <v>252</v>
      </c>
      <c r="E44" s="52">
        <v>121</v>
      </c>
      <c r="G44" s="51" t="s">
        <v>245</v>
      </c>
      <c r="H44" s="50">
        <v>10</v>
      </c>
    </row>
    <row r="45" spans="1:8">
      <c r="G45" s="51" t="s">
        <v>239</v>
      </c>
      <c r="H45" s="50">
        <v>10</v>
      </c>
    </row>
    <row r="46" spans="1:8">
      <c r="G46" s="51" t="s">
        <v>243</v>
      </c>
      <c r="H46" s="50">
        <v>10</v>
      </c>
    </row>
    <row r="47" spans="1:8">
      <c r="G47" s="51" t="s">
        <v>247</v>
      </c>
      <c r="H47" s="50">
        <v>10</v>
      </c>
    </row>
    <row r="48" spans="1:8">
      <c r="G48" s="51" t="s">
        <v>248</v>
      </c>
      <c r="H48" s="50">
        <v>10</v>
      </c>
    </row>
    <row r="49" spans="7:8">
      <c r="G49" s="51" t="s">
        <v>241</v>
      </c>
      <c r="H49" s="50">
        <v>10</v>
      </c>
    </row>
    <row r="50" spans="7:8">
      <c r="G50" s="51" t="s">
        <v>200</v>
      </c>
      <c r="H50" s="50">
        <v>1</v>
      </c>
    </row>
    <row r="51" spans="7:8">
      <c r="G51" s="49" t="s">
        <v>102</v>
      </c>
      <c r="H51" s="50">
        <v>1</v>
      </c>
    </row>
    <row r="52" spans="7:8">
      <c r="G52" s="49" t="s">
        <v>62</v>
      </c>
      <c r="H52" s="50">
        <v>1</v>
      </c>
    </row>
    <row r="53" spans="7:8">
      <c r="G53" s="49" t="s">
        <v>34</v>
      </c>
      <c r="H53" s="50">
        <v>1</v>
      </c>
    </row>
    <row r="54" spans="7:8">
      <c r="G54" s="49" t="s">
        <v>53</v>
      </c>
      <c r="H54" s="50">
        <v>1</v>
      </c>
    </row>
    <row r="55" spans="7:8">
      <c r="G55" s="49" t="s">
        <v>63</v>
      </c>
      <c r="H55" s="50">
        <v>1</v>
      </c>
    </row>
    <row r="56" spans="7:8">
      <c r="G56" s="49" t="s">
        <v>61</v>
      </c>
      <c r="H56" s="50">
        <v>1</v>
      </c>
    </row>
    <row r="57" spans="7:8">
      <c r="G57" s="49" t="s">
        <v>36</v>
      </c>
      <c r="H57" s="50">
        <v>1</v>
      </c>
    </row>
    <row r="58" spans="7:8">
      <c r="G58" s="49" t="s">
        <v>87</v>
      </c>
      <c r="H58" s="50">
        <v>1</v>
      </c>
    </row>
    <row r="59" spans="7:8">
      <c r="G59" s="49" t="s">
        <v>56</v>
      </c>
      <c r="H59" s="50">
        <v>1</v>
      </c>
    </row>
    <row r="60" spans="7:8">
      <c r="G60" s="49" t="s">
        <v>24</v>
      </c>
      <c r="H60" s="50">
        <v>1</v>
      </c>
    </row>
    <row r="61" spans="7:8">
      <c r="G61" s="49" t="s">
        <v>57</v>
      </c>
      <c r="H61" s="50">
        <v>1</v>
      </c>
    </row>
    <row r="62" spans="7:8">
      <c r="G62" s="49" t="s">
        <v>95</v>
      </c>
      <c r="H62" s="50">
        <v>1</v>
      </c>
    </row>
    <row r="63" spans="7:8">
      <c r="G63" s="49" t="s">
        <v>93</v>
      </c>
      <c r="H63" s="50">
        <v>1</v>
      </c>
    </row>
    <row r="64" spans="7:8">
      <c r="G64" s="49" t="s">
        <v>94</v>
      </c>
      <c r="H64" s="50">
        <v>1</v>
      </c>
    </row>
    <row r="65" spans="7:8">
      <c r="G65" s="49" t="s">
        <v>22</v>
      </c>
      <c r="H65" s="50">
        <v>1</v>
      </c>
    </row>
    <row r="66" spans="7:8">
      <c r="G66" s="49" t="s">
        <v>27</v>
      </c>
      <c r="H66" s="50">
        <v>1</v>
      </c>
    </row>
    <row r="67" spans="7:8">
      <c r="G67" s="49" t="s">
        <v>26</v>
      </c>
      <c r="H67" s="50">
        <v>1</v>
      </c>
    </row>
    <row r="68" spans="7:8">
      <c r="G68" s="49" t="s">
        <v>85</v>
      </c>
      <c r="H68" s="50">
        <v>1</v>
      </c>
    </row>
    <row r="69" spans="7:8">
      <c r="G69" s="49" t="s">
        <v>17</v>
      </c>
      <c r="H69" s="50">
        <v>1</v>
      </c>
    </row>
    <row r="70" spans="7:8">
      <c r="G70" s="49" t="s">
        <v>21</v>
      </c>
      <c r="H70" s="50">
        <v>1</v>
      </c>
    </row>
    <row r="71" spans="7:8">
      <c r="G71" s="49" t="s">
        <v>83</v>
      </c>
      <c r="H71" s="50">
        <v>1</v>
      </c>
    </row>
    <row r="72" spans="7:8">
      <c r="G72" s="49" t="s">
        <v>150</v>
      </c>
      <c r="H72" s="50">
        <v>1</v>
      </c>
    </row>
    <row r="73" spans="7:8">
      <c r="G73" s="49" t="s">
        <v>74</v>
      </c>
      <c r="H73" s="50">
        <v>1</v>
      </c>
    </row>
    <row r="74" spans="7:8">
      <c r="G74" s="49" t="s">
        <v>46</v>
      </c>
      <c r="H74" s="50">
        <v>1</v>
      </c>
    </row>
    <row r="75" spans="7:8">
      <c r="G75" s="49" t="s">
        <v>64</v>
      </c>
      <c r="H75" s="50">
        <v>1</v>
      </c>
    </row>
    <row r="76" spans="7:8">
      <c r="G76" s="49" t="s">
        <v>65</v>
      </c>
      <c r="H76" s="50">
        <v>1</v>
      </c>
    </row>
    <row r="77" spans="7:8">
      <c r="G77" s="49" t="s">
        <v>54</v>
      </c>
      <c r="H77" s="50">
        <v>1</v>
      </c>
    </row>
    <row r="78" spans="7:8">
      <c r="G78" s="49" t="s">
        <v>48</v>
      </c>
      <c r="H78" s="50">
        <v>1</v>
      </c>
    </row>
    <row r="79" spans="7:8">
      <c r="G79" s="49" t="s">
        <v>199</v>
      </c>
      <c r="H79" s="50">
        <v>1</v>
      </c>
    </row>
    <row r="80" spans="7:8">
      <c r="G80" s="49" t="s">
        <v>77</v>
      </c>
      <c r="H80" s="50">
        <v>1</v>
      </c>
    </row>
    <row r="81" spans="7:8">
      <c r="G81" s="49" t="s">
        <v>75</v>
      </c>
      <c r="H81" s="50">
        <v>1</v>
      </c>
    </row>
    <row r="82" spans="7:8">
      <c r="G82" s="49" t="s">
        <v>76</v>
      </c>
      <c r="H82" s="50">
        <v>1</v>
      </c>
    </row>
    <row r="83" spans="7:8">
      <c r="G83" s="49" t="s">
        <v>33</v>
      </c>
      <c r="H83" s="50">
        <v>1</v>
      </c>
    </row>
    <row r="84" spans="7:8">
      <c r="G84" s="49" t="s">
        <v>125</v>
      </c>
      <c r="H84" s="50">
        <v>1</v>
      </c>
    </row>
    <row r="85" spans="7:8">
      <c r="G85" s="49" t="s">
        <v>23</v>
      </c>
      <c r="H85" s="50">
        <v>1</v>
      </c>
    </row>
    <row r="86" spans="7:8">
      <c r="G86" s="49" t="s">
        <v>80</v>
      </c>
      <c r="H86" s="50">
        <v>1</v>
      </c>
    </row>
    <row r="87" spans="7:8">
      <c r="G87" s="49" t="s">
        <v>81</v>
      </c>
      <c r="H87" s="50">
        <v>1</v>
      </c>
    </row>
    <row r="88" spans="7:8">
      <c r="G88" s="49" t="s">
        <v>157</v>
      </c>
      <c r="H88" s="50">
        <v>1</v>
      </c>
    </row>
    <row r="89" spans="7:8">
      <c r="G89" s="49" t="s">
        <v>71</v>
      </c>
      <c r="H89" s="50">
        <v>1</v>
      </c>
    </row>
    <row r="90" spans="7:8">
      <c r="G90" s="49" t="s">
        <v>72</v>
      </c>
      <c r="H90" s="50">
        <v>1</v>
      </c>
    </row>
    <row r="91" spans="7:8">
      <c r="G91" s="49" t="s">
        <v>138</v>
      </c>
      <c r="H91" s="50">
        <v>1</v>
      </c>
    </row>
    <row r="92" spans="7:8">
      <c r="G92" s="49" t="s">
        <v>67</v>
      </c>
      <c r="H92" s="50">
        <v>1</v>
      </c>
    </row>
    <row r="93" spans="7:8">
      <c r="G93" s="49" t="s">
        <v>68</v>
      </c>
      <c r="H93" s="50">
        <v>1</v>
      </c>
    </row>
    <row r="94" spans="7:8">
      <c r="G94" s="49" t="s">
        <v>70</v>
      </c>
      <c r="H94" s="50">
        <v>1</v>
      </c>
    </row>
    <row r="95" spans="7:8">
      <c r="G95" s="49" t="s">
        <v>84</v>
      </c>
      <c r="H95" s="50">
        <v>1</v>
      </c>
    </row>
    <row r="96" spans="7:8">
      <c r="G96" s="49" t="s">
        <v>82</v>
      </c>
      <c r="H96" s="50">
        <v>1</v>
      </c>
    </row>
    <row r="97" spans="7:8">
      <c r="G97" s="49" t="s">
        <v>31</v>
      </c>
      <c r="H97" s="50">
        <v>1</v>
      </c>
    </row>
    <row r="98" spans="7:8">
      <c r="G98" s="49" t="s">
        <v>32</v>
      </c>
      <c r="H98" s="50">
        <v>1</v>
      </c>
    </row>
    <row r="99" spans="7:8">
      <c r="G99" s="49" t="s">
        <v>69</v>
      </c>
      <c r="H99" s="50">
        <v>1</v>
      </c>
    </row>
    <row r="100" spans="7:8">
      <c r="G100" s="49" t="s">
        <v>20</v>
      </c>
      <c r="H100" s="50">
        <v>1</v>
      </c>
    </row>
    <row r="101" spans="7:8">
      <c r="G101" s="49" t="s">
        <v>73</v>
      </c>
      <c r="H101" s="50">
        <v>1</v>
      </c>
    </row>
    <row r="102" spans="7:8">
      <c r="G102" s="49" t="s">
        <v>41</v>
      </c>
      <c r="H102" s="50">
        <v>1</v>
      </c>
    </row>
    <row r="103" spans="7:8">
      <c r="G103" s="49" t="s">
        <v>40</v>
      </c>
      <c r="H103" s="50">
        <v>1</v>
      </c>
    </row>
    <row r="104" spans="7:8">
      <c r="G104" s="49" t="s">
        <v>96</v>
      </c>
      <c r="H104" s="50">
        <v>1</v>
      </c>
    </row>
    <row r="105" spans="7:8">
      <c r="G105" s="49" t="s">
        <v>66</v>
      </c>
      <c r="H105" s="50">
        <v>1</v>
      </c>
    </row>
    <row r="106" spans="7:8">
      <c r="G106" s="49" t="s">
        <v>25</v>
      </c>
      <c r="H106" s="50">
        <v>1</v>
      </c>
    </row>
    <row r="107" spans="7:8">
      <c r="G107" s="49" t="s">
        <v>105</v>
      </c>
      <c r="H107" s="50">
        <v>1</v>
      </c>
    </row>
    <row r="108" spans="7:8">
      <c r="G108" s="49" t="s">
        <v>106</v>
      </c>
      <c r="H108" s="50">
        <v>1</v>
      </c>
    </row>
    <row r="109" spans="7:8">
      <c r="G109" s="49" t="s">
        <v>29</v>
      </c>
      <c r="H109" s="50">
        <v>1</v>
      </c>
    </row>
    <row r="110" spans="7:8">
      <c r="G110" s="49" t="s">
        <v>47</v>
      </c>
      <c r="H110" s="50">
        <v>1</v>
      </c>
    </row>
    <row r="111" spans="7:8">
      <c r="G111" s="49" t="s">
        <v>103</v>
      </c>
      <c r="H111" s="50">
        <v>1</v>
      </c>
    </row>
    <row r="112" spans="7:8">
      <c r="G112" s="49" t="s">
        <v>8</v>
      </c>
      <c r="H112" s="50">
        <v>1</v>
      </c>
    </row>
    <row r="113" spans="7:8">
      <c r="G113" s="49" t="s">
        <v>18</v>
      </c>
      <c r="H113" s="50">
        <v>1</v>
      </c>
    </row>
    <row r="114" spans="7:8">
      <c r="G114" s="49" t="s">
        <v>9</v>
      </c>
      <c r="H114" s="50">
        <v>1</v>
      </c>
    </row>
    <row r="115" spans="7:8">
      <c r="G115" s="49" t="s">
        <v>10</v>
      </c>
      <c r="H115" s="50">
        <v>1</v>
      </c>
    </row>
    <row r="116" spans="7:8">
      <c r="G116" s="49" t="s">
        <v>11</v>
      </c>
      <c r="H116" s="50">
        <v>1</v>
      </c>
    </row>
    <row r="117" spans="7:8">
      <c r="G117" s="49" t="s">
        <v>12</v>
      </c>
      <c r="H117" s="50">
        <v>1</v>
      </c>
    </row>
    <row r="118" spans="7:8">
      <c r="G118" s="49" t="s">
        <v>19</v>
      </c>
      <c r="H118" s="50">
        <v>1</v>
      </c>
    </row>
    <row r="119" spans="7:8">
      <c r="G119" s="49" t="s">
        <v>98</v>
      </c>
      <c r="H119" s="50">
        <v>1</v>
      </c>
    </row>
    <row r="120" spans="7:8">
      <c r="G120" s="49" t="s">
        <v>38</v>
      </c>
      <c r="H120" s="50">
        <v>1</v>
      </c>
    </row>
    <row r="121" spans="7:8">
      <c r="G121" s="49" t="s">
        <v>97</v>
      </c>
      <c r="H121" s="50">
        <v>1</v>
      </c>
    </row>
    <row r="122" spans="7:8">
      <c r="G122" s="49" t="s">
        <v>154</v>
      </c>
      <c r="H122" s="50">
        <v>1</v>
      </c>
    </row>
    <row r="123" spans="7:8">
      <c r="G123" s="49" t="s">
        <v>104</v>
      </c>
      <c r="H123" s="50">
        <v>1</v>
      </c>
    </row>
    <row r="124" spans="7:8">
      <c r="G124" s="49" t="s">
        <v>101</v>
      </c>
      <c r="H124" s="50">
        <v>1</v>
      </c>
    </row>
    <row r="125" spans="7:8">
      <c r="G125" s="49" t="s">
        <v>39</v>
      </c>
      <c r="H125" s="50">
        <v>1</v>
      </c>
    </row>
    <row r="126" spans="7:8">
      <c r="G126" s="49" t="s">
        <v>14</v>
      </c>
      <c r="H126" s="50">
        <v>1</v>
      </c>
    </row>
    <row r="127" spans="7:8">
      <c r="G127" s="49" t="s">
        <v>16</v>
      </c>
      <c r="H127" s="50">
        <v>1</v>
      </c>
    </row>
    <row r="128" spans="7:8">
      <c r="G128" s="49" t="s">
        <v>13</v>
      </c>
      <c r="H128" s="50">
        <v>1</v>
      </c>
    </row>
    <row r="129" spans="7:8">
      <c r="G129" s="49" t="s">
        <v>15</v>
      </c>
      <c r="H129" s="50">
        <v>1</v>
      </c>
    </row>
    <row r="130" spans="7:8">
      <c r="G130" s="49" t="s">
        <v>124</v>
      </c>
      <c r="H130" s="50">
        <v>1</v>
      </c>
    </row>
    <row r="131" spans="7:8">
      <c r="G131" s="49" t="s">
        <v>121</v>
      </c>
      <c r="H131" s="50">
        <v>1</v>
      </c>
    </row>
    <row r="132" spans="7:8">
      <c r="G132" s="49" t="s">
        <v>122</v>
      </c>
      <c r="H132" s="50">
        <v>1</v>
      </c>
    </row>
    <row r="133" spans="7:8">
      <c r="G133" s="49" t="s">
        <v>126</v>
      </c>
      <c r="H133" s="50">
        <v>1</v>
      </c>
    </row>
    <row r="134" spans="7:8">
      <c r="G134" s="49" t="s">
        <v>127</v>
      </c>
      <c r="H134" s="50">
        <v>1</v>
      </c>
    </row>
    <row r="135" spans="7:8">
      <c r="G135" s="49" t="s">
        <v>123</v>
      </c>
      <c r="H135" s="50">
        <v>1</v>
      </c>
    </row>
    <row r="136" spans="7:8">
      <c r="G136" s="49" t="s">
        <v>3</v>
      </c>
      <c r="H136" s="50">
        <v>1</v>
      </c>
    </row>
    <row r="137" spans="7:8">
      <c r="G137" s="49" t="s">
        <v>4</v>
      </c>
      <c r="H137" s="50">
        <v>1</v>
      </c>
    </row>
    <row r="138" spans="7:8">
      <c r="G138" s="49" t="s">
        <v>5</v>
      </c>
      <c r="H138" s="50">
        <v>1</v>
      </c>
    </row>
    <row r="139" spans="7:8">
      <c r="G139" s="49" t="s">
        <v>7</v>
      </c>
      <c r="H139" s="50">
        <v>1</v>
      </c>
    </row>
    <row r="140" spans="7:8">
      <c r="G140" s="49" t="s">
        <v>6</v>
      </c>
      <c r="H140" s="50">
        <v>1</v>
      </c>
    </row>
    <row r="141" spans="7:8">
      <c r="G141" s="49" t="s">
        <v>99</v>
      </c>
      <c r="H141" s="50">
        <v>1</v>
      </c>
    </row>
    <row r="142" spans="7:8">
      <c r="G142" s="49" t="s">
        <v>100</v>
      </c>
      <c r="H142" s="50">
        <v>1</v>
      </c>
    </row>
    <row r="143" spans="7:8">
      <c r="G143" s="49" t="s">
        <v>107</v>
      </c>
      <c r="H143" s="50">
        <v>1</v>
      </c>
    </row>
    <row r="144" spans="7:8">
      <c r="G144" s="49" t="s">
        <v>28</v>
      </c>
      <c r="H144" s="50">
        <v>1</v>
      </c>
    </row>
    <row r="145" spans="7:8">
      <c r="G145" s="49" t="s">
        <v>58</v>
      </c>
      <c r="H145" s="50">
        <v>1</v>
      </c>
    </row>
    <row r="146" spans="7:8">
      <c r="G146" s="49" t="s">
        <v>89</v>
      </c>
      <c r="H146" s="50">
        <v>1</v>
      </c>
    </row>
    <row r="147" spans="7:8">
      <c r="G147" s="49" t="s">
        <v>35</v>
      </c>
      <c r="H147" s="50">
        <v>1</v>
      </c>
    </row>
    <row r="148" spans="7:8">
      <c r="G148" s="49" t="s">
        <v>43</v>
      </c>
      <c r="H148" s="50">
        <v>1</v>
      </c>
    </row>
    <row r="149" spans="7:8">
      <c r="G149" s="49" t="s">
        <v>45</v>
      </c>
      <c r="H149" s="50">
        <v>1</v>
      </c>
    </row>
    <row r="150" spans="7:8">
      <c r="G150" s="49" t="s">
        <v>44</v>
      </c>
      <c r="H150" s="50">
        <v>1</v>
      </c>
    </row>
    <row r="151" spans="7:8">
      <c r="G151" s="49" t="s">
        <v>37</v>
      </c>
      <c r="H151" s="50">
        <v>1</v>
      </c>
    </row>
    <row r="152" spans="7:8">
      <c r="G152" s="49" t="s">
        <v>86</v>
      </c>
      <c r="H152" s="50">
        <v>1</v>
      </c>
    </row>
    <row r="153" spans="7:8">
      <c r="G153" s="49" t="s">
        <v>42</v>
      </c>
      <c r="H153" s="50">
        <v>1</v>
      </c>
    </row>
    <row r="154" spans="7:8">
      <c r="G154" s="49" t="s">
        <v>49</v>
      </c>
      <c r="H154" s="50">
        <v>1</v>
      </c>
    </row>
    <row r="155" spans="7:8">
      <c r="G155" s="49" t="s">
        <v>50</v>
      </c>
      <c r="H155" s="50">
        <v>1</v>
      </c>
    </row>
    <row r="156" spans="7:8">
      <c r="G156" s="49" t="s">
        <v>51</v>
      </c>
      <c r="H156" s="50">
        <v>1</v>
      </c>
    </row>
    <row r="157" spans="7:8">
      <c r="G157" s="49" t="s">
        <v>131</v>
      </c>
      <c r="H157" s="50">
        <v>1</v>
      </c>
    </row>
    <row r="158" spans="7:8">
      <c r="G158" s="49" t="s">
        <v>92</v>
      </c>
      <c r="H158" s="50">
        <v>1</v>
      </c>
    </row>
    <row r="159" spans="7:8">
      <c r="G159" s="49" t="s">
        <v>91</v>
      </c>
      <c r="H159" s="50">
        <v>1</v>
      </c>
    </row>
    <row r="160" spans="7:8">
      <c r="G160" s="49" t="s">
        <v>90</v>
      </c>
      <c r="H160" s="50">
        <v>1</v>
      </c>
    </row>
    <row r="161" spans="7:8">
      <c r="G161" s="49" t="s">
        <v>88</v>
      </c>
      <c r="H161" s="50">
        <v>1</v>
      </c>
    </row>
    <row r="162" spans="7:8">
      <c r="G162" s="49" t="s">
        <v>55</v>
      </c>
      <c r="H162" s="50">
        <v>2</v>
      </c>
    </row>
    <row r="163" spans="7:8">
      <c r="G163" s="49" t="s">
        <v>78</v>
      </c>
      <c r="H163" s="50">
        <v>1</v>
      </c>
    </row>
    <row r="164" spans="7:8">
      <c r="G164" s="49" t="s">
        <v>79</v>
      </c>
      <c r="H164" s="50">
        <v>1</v>
      </c>
    </row>
    <row r="165" spans="7:8">
      <c r="G165" s="49" t="s">
        <v>52</v>
      </c>
      <c r="H165" s="50">
        <v>1</v>
      </c>
    </row>
    <row r="166" spans="7:8">
      <c r="G166" s="49" t="s">
        <v>59</v>
      </c>
      <c r="H166" s="50">
        <v>1</v>
      </c>
    </row>
    <row r="167" spans="7:8">
      <c r="G167" s="49" t="s">
        <v>60</v>
      </c>
      <c r="H167" s="50">
        <v>1</v>
      </c>
    </row>
    <row r="168" spans="7:8">
      <c r="G168" s="49" t="s">
        <v>30</v>
      </c>
      <c r="H168" s="50">
        <v>1</v>
      </c>
    </row>
    <row r="169" spans="7:8">
      <c r="G169" s="49" t="s">
        <v>147</v>
      </c>
      <c r="H169" s="50">
        <v>1</v>
      </c>
    </row>
    <row r="170" spans="7:8">
      <c r="G170" s="49" t="s">
        <v>249</v>
      </c>
      <c r="H170" s="50">
        <v>1</v>
      </c>
    </row>
    <row r="171" spans="7:8">
      <c r="G171" s="49" t="s">
        <v>251</v>
      </c>
      <c r="H171" s="50"/>
    </row>
    <row r="172" spans="7:8">
      <c r="G172" s="49" t="s">
        <v>252</v>
      </c>
      <c r="H172" s="50">
        <v>298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ข้อมูลพื้นฐาน</vt:lpstr>
      <vt:lpstr>สรุป 2_63</vt:lpstr>
      <vt:lpstr>สรุป1_63</vt:lpstr>
      <vt:lpstr>ข้อมูลพื้นฐาน!Print_Titles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nso</dc:creator>
  <cp:lastModifiedBy>NSO</cp:lastModifiedBy>
  <cp:lastPrinted>2020-03-04T04:16:08Z</cp:lastPrinted>
  <dcterms:created xsi:type="dcterms:W3CDTF">2018-11-21T06:18:32Z</dcterms:created>
  <dcterms:modified xsi:type="dcterms:W3CDTF">2020-10-16T02:02:50Z</dcterms:modified>
</cp:coreProperties>
</file>